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105" windowWidth="15135" windowHeight="4815" activeTab="2"/>
  </bookViews>
  <sheets>
    <sheet name="2 омс" sheetId="4" r:id="rId1"/>
    <sheet name="1 бюджет" sheetId="5" r:id="rId2"/>
    <sheet name="3 отчет" sheetId="2" r:id="rId3"/>
  </sheets>
  <definedNames>
    <definedName name="_xlnm.Print_Titles" localSheetId="1">'1 бюджет'!$A:$A,'1 бюджет'!$3:$6</definedName>
    <definedName name="_xlnm.Print_Titles" localSheetId="0">'2 омс'!$A:$A,'2 омс'!$3:$6</definedName>
    <definedName name="_xlnm.Print_Area" localSheetId="1">'1 бюджет'!$A$2:$T$59</definedName>
  </definedNames>
  <calcPr calcId="125725"/>
</workbook>
</file>

<file path=xl/calcChain.xml><?xml version="1.0" encoding="utf-8"?>
<calcChain xmlns="http://schemas.openxmlformats.org/spreadsheetml/2006/main">
  <c r="L48" i="4"/>
  <c r="F8" i="5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7"/>
  <c r="B56" l="1"/>
  <c r="B38"/>
  <c r="B27"/>
  <c r="B9"/>
  <c r="B8"/>
  <c r="B59" l="1"/>
  <c r="B9" i="4"/>
  <c r="E48"/>
  <c r="E59" i="5"/>
  <c r="B48" i="4" l="1"/>
  <c r="C49" s="1"/>
  <c r="C9" s="1"/>
  <c r="K9" s="1"/>
  <c r="O9" l="1"/>
  <c r="Q9"/>
  <c r="N9"/>
  <c r="P9"/>
  <c r="C8"/>
  <c r="K8" s="1"/>
  <c r="C10"/>
  <c r="K10" s="1"/>
  <c r="C12"/>
  <c r="K12" s="1"/>
  <c r="C14"/>
  <c r="K14" s="1"/>
  <c r="C16"/>
  <c r="K16" s="1"/>
  <c r="C18"/>
  <c r="K18" s="1"/>
  <c r="C20"/>
  <c r="K20" s="1"/>
  <c r="C22"/>
  <c r="K22" s="1"/>
  <c r="C24"/>
  <c r="K24" s="1"/>
  <c r="C26"/>
  <c r="K26" s="1"/>
  <c r="C28"/>
  <c r="K28" s="1"/>
  <c r="C30"/>
  <c r="K30" s="1"/>
  <c r="C32"/>
  <c r="K32" s="1"/>
  <c r="C34"/>
  <c r="K34" s="1"/>
  <c r="C36"/>
  <c r="K36" s="1"/>
  <c r="C38"/>
  <c r="K38" s="1"/>
  <c r="C40"/>
  <c r="K40" s="1"/>
  <c r="C42"/>
  <c r="K42" s="1"/>
  <c r="C44"/>
  <c r="K44" s="1"/>
  <c r="C46"/>
  <c r="K46" s="1"/>
  <c r="C7"/>
  <c r="K7" s="1"/>
  <c r="C11"/>
  <c r="K11" s="1"/>
  <c r="C13"/>
  <c r="K13" s="1"/>
  <c r="C15"/>
  <c r="K15" s="1"/>
  <c r="C17"/>
  <c r="K17" s="1"/>
  <c r="C19"/>
  <c r="K19" s="1"/>
  <c r="C21"/>
  <c r="K21" s="1"/>
  <c r="C23"/>
  <c r="K23" s="1"/>
  <c r="C25"/>
  <c r="K25" s="1"/>
  <c r="C27"/>
  <c r="K27" s="1"/>
  <c r="C29"/>
  <c r="K29" s="1"/>
  <c r="C31"/>
  <c r="K31" s="1"/>
  <c r="C33"/>
  <c r="K33" s="1"/>
  <c r="C35"/>
  <c r="K35" s="1"/>
  <c r="C37"/>
  <c r="K37" s="1"/>
  <c r="C39"/>
  <c r="K39" s="1"/>
  <c r="C41"/>
  <c r="K41" s="1"/>
  <c r="C43"/>
  <c r="K43" s="1"/>
  <c r="C45"/>
  <c r="K45" s="1"/>
  <c r="C47"/>
  <c r="Q47" l="1"/>
  <c r="K47"/>
  <c r="N45"/>
  <c r="Q45"/>
  <c r="N41"/>
  <c r="Q41"/>
  <c r="N37"/>
  <c r="Q37"/>
  <c r="N33"/>
  <c r="Q33"/>
  <c r="N29"/>
  <c r="Q29"/>
  <c r="N25"/>
  <c r="Q25"/>
  <c r="N21"/>
  <c r="Q21"/>
  <c r="O17"/>
  <c r="Q17"/>
  <c r="O13"/>
  <c r="Q13"/>
  <c r="N7"/>
  <c r="Q7"/>
  <c r="N44"/>
  <c r="Q44"/>
  <c r="N40"/>
  <c r="Q40"/>
  <c r="N36"/>
  <c r="Q36"/>
  <c r="N32"/>
  <c r="Q32"/>
  <c r="N28"/>
  <c r="Q28"/>
  <c r="N24"/>
  <c r="Q24"/>
  <c r="N20"/>
  <c r="Q20"/>
  <c r="O16"/>
  <c r="Q16"/>
  <c r="O12"/>
  <c r="Q12"/>
  <c r="Q8"/>
  <c r="D8" s="1"/>
  <c r="S47"/>
  <c r="U47"/>
  <c r="R47"/>
  <c r="T47"/>
  <c r="M43"/>
  <c r="Q43"/>
  <c r="M39"/>
  <c r="Q39"/>
  <c r="M35"/>
  <c r="Q35"/>
  <c r="M31"/>
  <c r="Q31"/>
  <c r="Q27"/>
  <c r="D27" s="1"/>
  <c r="M23"/>
  <c r="Q23"/>
  <c r="M19"/>
  <c r="Q19"/>
  <c r="Q15"/>
  <c r="D15" s="1"/>
  <c r="N11"/>
  <c r="Q11"/>
  <c r="Q46"/>
  <c r="D46" s="1"/>
  <c r="M42"/>
  <c r="Q42"/>
  <c r="Q38"/>
  <c r="D38" s="1"/>
  <c r="M34"/>
  <c r="Q34"/>
  <c r="M30"/>
  <c r="Q30"/>
  <c r="M26"/>
  <c r="Q26"/>
  <c r="M22"/>
  <c r="Q22"/>
  <c r="M18"/>
  <c r="Q18"/>
  <c r="N14"/>
  <c r="Q14"/>
  <c r="N10"/>
  <c r="Q10"/>
  <c r="S9"/>
  <c r="U9"/>
  <c r="R9"/>
  <c r="T9"/>
  <c r="M9"/>
  <c r="D11"/>
  <c r="D22"/>
  <c r="D30"/>
  <c r="D43"/>
  <c r="N16"/>
  <c r="P16"/>
  <c r="N12"/>
  <c r="P12"/>
  <c r="N8"/>
  <c r="P8"/>
  <c r="M45"/>
  <c r="O45"/>
  <c r="M41"/>
  <c r="O41"/>
  <c r="M37"/>
  <c r="O37"/>
  <c r="M33"/>
  <c r="O33"/>
  <c r="M29"/>
  <c r="O29"/>
  <c r="M25"/>
  <c r="O25"/>
  <c r="M21"/>
  <c r="O21"/>
  <c r="N17"/>
  <c r="P17"/>
  <c r="N13"/>
  <c r="P13"/>
  <c r="P7"/>
  <c r="O7"/>
  <c r="M44"/>
  <c r="O44"/>
  <c r="M40"/>
  <c r="O40"/>
  <c r="M36"/>
  <c r="O36"/>
  <c r="M32"/>
  <c r="O32"/>
  <c r="M28"/>
  <c r="O28"/>
  <c r="M24"/>
  <c r="O24"/>
  <c r="M20"/>
  <c r="O20"/>
  <c r="K48"/>
  <c r="N43"/>
  <c r="P43"/>
  <c r="N39"/>
  <c r="P39"/>
  <c r="N35"/>
  <c r="P35"/>
  <c r="N31"/>
  <c r="P31"/>
  <c r="N27"/>
  <c r="P27"/>
  <c r="N23"/>
  <c r="P23"/>
  <c r="N19"/>
  <c r="P19"/>
  <c r="O15"/>
  <c r="M15"/>
  <c r="O11"/>
  <c r="M11"/>
  <c r="N46"/>
  <c r="P46"/>
  <c r="N42"/>
  <c r="P42"/>
  <c r="N38"/>
  <c r="P38"/>
  <c r="N34"/>
  <c r="P34"/>
  <c r="N30"/>
  <c r="P30"/>
  <c r="N26"/>
  <c r="P26"/>
  <c r="N22"/>
  <c r="P22"/>
  <c r="N18"/>
  <c r="P18"/>
  <c r="O14"/>
  <c r="M14"/>
  <c r="O10"/>
  <c r="M10"/>
  <c r="D17"/>
  <c r="D29"/>
  <c r="D37"/>
  <c r="D14"/>
  <c r="D20"/>
  <c r="D26"/>
  <c r="D32"/>
  <c r="D36"/>
  <c r="D42"/>
  <c r="D39"/>
  <c r="D31"/>
  <c r="D23"/>
  <c r="D16"/>
  <c r="D9"/>
  <c r="S10" l="1"/>
  <c r="T10"/>
  <c r="R10"/>
  <c r="U10"/>
  <c r="S14"/>
  <c r="T14"/>
  <c r="R14"/>
  <c r="U14"/>
  <c r="S18"/>
  <c r="T18"/>
  <c r="R18"/>
  <c r="U18"/>
  <c r="S22"/>
  <c r="T22"/>
  <c r="R22"/>
  <c r="U22"/>
  <c r="S26"/>
  <c r="T26"/>
  <c r="R26"/>
  <c r="U26"/>
  <c r="S30"/>
  <c r="T30"/>
  <c r="R30"/>
  <c r="U30"/>
  <c r="S34"/>
  <c r="T34"/>
  <c r="R34"/>
  <c r="U34"/>
  <c r="S38"/>
  <c r="T38"/>
  <c r="R38"/>
  <c r="U38"/>
  <c r="S42"/>
  <c r="T42"/>
  <c r="R42"/>
  <c r="U42"/>
  <c r="S46"/>
  <c r="T46"/>
  <c r="R46"/>
  <c r="U46"/>
  <c r="S11"/>
  <c r="U11"/>
  <c r="R11"/>
  <c r="T11"/>
  <c r="S15"/>
  <c r="U15"/>
  <c r="R15"/>
  <c r="T15"/>
  <c r="S19"/>
  <c r="U19"/>
  <c r="R19"/>
  <c r="T19"/>
  <c r="S23"/>
  <c r="U23"/>
  <c r="R23"/>
  <c r="T23"/>
  <c r="S27"/>
  <c r="U27"/>
  <c r="R27"/>
  <c r="T27"/>
  <c r="S31"/>
  <c r="U31"/>
  <c r="R31"/>
  <c r="T31"/>
  <c r="S35"/>
  <c r="U35"/>
  <c r="R35"/>
  <c r="T35"/>
  <c r="S39"/>
  <c r="U39"/>
  <c r="R39"/>
  <c r="T39"/>
  <c r="S43"/>
  <c r="U43"/>
  <c r="R43"/>
  <c r="T43"/>
  <c r="S8"/>
  <c r="T8"/>
  <c r="T48" s="1"/>
  <c r="R8"/>
  <c r="U8"/>
  <c r="S12"/>
  <c r="T12"/>
  <c r="R12"/>
  <c r="U12"/>
  <c r="S16"/>
  <c r="T16"/>
  <c r="R16"/>
  <c r="U16"/>
  <c r="S20"/>
  <c r="T20"/>
  <c r="R20"/>
  <c r="U20"/>
  <c r="S24"/>
  <c r="T24"/>
  <c r="R24"/>
  <c r="U24"/>
  <c r="S28"/>
  <c r="T28"/>
  <c r="R28"/>
  <c r="U28"/>
  <c r="S32"/>
  <c r="T32"/>
  <c r="R32"/>
  <c r="U32"/>
  <c r="S36"/>
  <c r="T36"/>
  <c r="R36"/>
  <c r="U36"/>
  <c r="S40"/>
  <c r="T40"/>
  <c r="R40"/>
  <c r="U40"/>
  <c r="S44"/>
  <c r="T44"/>
  <c r="R44"/>
  <c r="U44"/>
  <c r="T7"/>
  <c r="S7"/>
  <c r="U7"/>
  <c r="R7"/>
  <c r="R48" s="1"/>
  <c r="S13"/>
  <c r="U13"/>
  <c r="R13"/>
  <c r="T13"/>
  <c r="S17"/>
  <c r="U17"/>
  <c r="R17"/>
  <c r="T17"/>
  <c r="S21"/>
  <c r="U21"/>
  <c r="R21"/>
  <c r="T21"/>
  <c r="S25"/>
  <c r="U25"/>
  <c r="R25"/>
  <c r="T25"/>
  <c r="S29"/>
  <c r="U29"/>
  <c r="R29"/>
  <c r="T29"/>
  <c r="S33"/>
  <c r="U33"/>
  <c r="R33"/>
  <c r="T33"/>
  <c r="S37"/>
  <c r="U37"/>
  <c r="R37"/>
  <c r="T37"/>
  <c r="S41"/>
  <c r="U41"/>
  <c r="R41"/>
  <c r="T41"/>
  <c r="S45"/>
  <c r="U45"/>
  <c r="R45"/>
  <c r="T45"/>
  <c r="D10"/>
  <c r="D19"/>
  <c r="D25"/>
  <c r="D35"/>
  <c r="D41"/>
  <c r="D44"/>
  <c r="D40"/>
  <c r="D34"/>
  <c r="D28"/>
  <c r="D24"/>
  <c r="D18"/>
  <c r="D45"/>
  <c r="D33"/>
  <c r="D21"/>
  <c r="D13"/>
  <c r="P10"/>
  <c r="P14"/>
  <c r="O18"/>
  <c r="O48" s="1"/>
  <c r="O22"/>
  <c r="O26"/>
  <c r="O30"/>
  <c r="O34"/>
  <c r="O38"/>
  <c r="M38"/>
  <c r="O42"/>
  <c r="O46"/>
  <c r="M46"/>
  <c r="P11"/>
  <c r="P15"/>
  <c r="N15"/>
  <c r="O19"/>
  <c r="O23"/>
  <c r="O27"/>
  <c r="M27"/>
  <c r="O31"/>
  <c r="O35"/>
  <c r="O39"/>
  <c r="O43"/>
  <c r="P20"/>
  <c r="P24"/>
  <c r="P28"/>
  <c r="P32"/>
  <c r="P36"/>
  <c r="P40"/>
  <c r="P44"/>
  <c r="M7"/>
  <c r="M13"/>
  <c r="M17"/>
  <c r="P21"/>
  <c r="P25"/>
  <c r="P29"/>
  <c r="P33"/>
  <c r="P37"/>
  <c r="P41"/>
  <c r="P45"/>
  <c r="M8"/>
  <c r="O8"/>
  <c r="M12"/>
  <c r="M16"/>
  <c r="D47"/>
  <c r="M47"/>
  <c r="N47"/>
  <c r="O47"/>
  <c r="P47"/>
  <c r="P48" s="1"/>
  <c r="N48"/>
  <c r="U48"/>
  <c r="S48"/>
  <c r="M48" l="1"/>
  <c r="Q48"/>
  <c r="F59" i="5"/>
  <c r="D12" i="4"/>
  <c r="J59" i="5" l="1"/>
  <c r="H59"/>
  <c r="G59"/>
  <c r="I59"/>
  <c r="I27" i="4"/>
  <c r="H15"/>
  <c r="H44"/>
  <c r="J46"/>
  <c r="J45"/>
  <c r="I11"/>
  <c r="H22"/>
  <c r="I39"/>
  <c r="G28"/>
  <c r="I16"/>
  <c r="G22"/>
  <c r="H30"/>
  <c r="H27"/>
  <c r="J30"/>
  <c r="G13"/>
  <c r="J38"/>
  <c r="I18"/>
  <c r="J29"/>
  <c r="G39"/>
  <c r="I29"/>
  <c r="H38"/>
  <c r="H39"/>
  <c r="H29"/>
  <c r="J34"/>
  <c r="G15"/>
  <c r="I42"/>
  <c r="I26"/>
  <c r="J31"/>
  <c r="G41"/>
  <c r="I31"/>
  <c r="H42"/>
  <c r="G24"/>
  <c r="J25"/>
  <c r="H32"/>
  <c r="J19"/>
  <c r="H25"/>
  <c r="J40"/>
  <c r="J39"/>
  <c r="G38"/>
  <c r="I14"/>
  <c r="H10"/>
  <c r="H23"/>
  <c r="J22"/>
  <c r="G17"/>
  <c r="J15"/>
  <c r="I35"/>
  <c r="G9"/>
  <c r="G11"/>
  <c r="H40"/>
  <c r="I38"/>
  <c r="I20"/>
  <c r="I30"/>
  <c r="H35"/>
  <c r="I41"/>
  <c r="G21"/>
  <c r="G16"/>
  <c r="G44"/>
  <c r="J16"/>
  <c r="H16"/>
  <c r="G30"/>
  <c r="I10"/>
  <c r="H47"/>
  <c r="G10"/>
  <c r="I43"/>
  <c r="G23"/>
  <c r="G20"/>
  <c r="G47"/>
  <c r="J24"/>
  <c r="H24"/>
  <c r="I40"/>
  <c r="I37"/>
  <c r="J37"/>
  <c r="J33"/>
  <c r="I23"/>
  <c r="I33"/>
  <c r="J28"/>
  <c r="G19"/>
  <c r="H12"/>
  <c r="G37"/>
  <c r="H37"/>
  <c r="H43"/>
  <c r="H31"/>
  <c r="I45"/>
  <c r="G33"/>
  <c r="J32"/>
  <c r="J8"/>
  <c r="H33"/>
  <c r="G35"/>
  <c r="I25"/>
  <c r="I15"/>
  <c r="H11"/>
  <c r="H36"/>
  <c r="J20"/>
  <c r="G29"/>
  <c r="G32"/>
  <c r="J11"/>
  <c r="G42"/>
  <c r="J47"/>
  <c r="H18"/>
  <c r="I21"/>
  <c r="H13"/>
  <c r="G40"/>
  <c r="H28"/>
  <c r="G31"/>
  <c r="G36"/>
  <c r="J13"/>
  <c r="I8"/>
  <c r="H46"/>
  <c r="H26"/>
  <c r="G25"/>
  <c r="I34"/>
  <c r="I12"/>
  <c r="J44"/>
  <c r="G14"/>
  <c r="J26"/>
  <c r="G27"/>
  <c r="J9"/>
  <c r="G45"/>
  <c r="J42"/>
  <c r="G46"/>
  <c r="H20"/>
  <c r="I36"/>
  <c r="G8"/>
  <c r="G43"/>
  <c r="I9"/>
  <c r="J10"/>
  <c r="G34"/>
  <c r="J35"/>
  <c r="H14"/>
  <c r="I22"/>
  <c r="H19"/>
  <c r="J14"/>
  <c r="I44"/>
  <c r="H8"/>
  <c r="J41"/>
  <c r="J21"/>
  <c r="I24"/>
  <c r="I17"/>
  <c r="H41"/>
  <c r="J36"/>
  <c r="H21"/>
  <c r="J18"/>
  <c r="I47"/>
  <c r="G18"/>
  <c r="J43"/>
  <c r="J23"/>
  <c r="I28"/>
  <c r="I19"/>
  <c r="H45"/>
  <c r="G26"/>
  <c r="I46"/>
  <c r="I32"/>
  <c r="H34"/>
  <c r="H17"/>
  <c r="J12"/>
  <c r="G12"/>
  <c r="J27"/>
  <c r="I13"/>
  <c r="I7"/>
  <c r="D7"/>
  <c r="D48" s="1"/>
  <c r="H7"/>
  <c r="H48" s="1"/>
  <c r="G7"/>
  <c r="J7"/>
  <c r="J48" s="1"/>
  <c r="G48" l="1"/>
  <c r="I48"/>
  <c r="F48" s="1"/>
  <c r="C60" i="5"/>
  <c r="C47" s="1"/>
  <c r="K47" l="1"/>
  <c r="P47"/>
  <c r="C7"/>
  <c r="C55"/>
  <c r="C40"/>
  <c r="C24"/>
  <c r="C10"/>
  <c r="C52"/>
  <c r="C21"/>
  <c r="C23"/>
  <c r="C39"/>
  <c r="C54"/>
  <c r="C14"/>
  <c r="C30"/>
  <c r="C28"/>
  <c r="C9"/>
  <c r="C8"/>
  <c r="C56"/>
  <c r="C35"/>
  <c r="C50"/>
  <c r="C13"/>
  <c r="C45"/>
  <c r="C19"/>
  <c r="C15"/>
  <c r="C46"/>
  <c r="C22"/>
  <c r="C53"/>
  <c r="C36"/>
  <c r="C11"/>
  <c r="C43"/>
  <c r="C51"/>
  <c r="C17"/>
  <c r="C33"/>
  <c r="C48"/>
  <c r="C44"/>
  <c r="C25"/>
  <c r="C41"/>
  <c r="C12"/>
  <c r="C31"/>
  <c r="C58"/>
  <c r="C38"/>
  <c r="C16"/>
  <c r="C37"/>
  <c r="C57"/>
  <c r="C49"/>
  <c r="C18"/>
  <c r="C27"/>
  <c r="C34"/>
  <c r="C29"/>
  <c r="C32"/>
  <c r="C20"/>
  <c r="C42"/>
  <c r="C26"/>
  <c r="K26" l="1"/>
  <c r="P26"/>
  <c r="K20"/>
  <c r="P20"/>
  <c r="K29"/>
  <c r="P29"/>
  <c r="K27"/>
  <c r="P27"/>
  <c r="K49"/>
  <c r="P49"/>
  <c r="K37"/>
  <c r="P37"/>
  <c r="K38"/>
  <c r="P38"/>
  <c r="K31"/>
  <c r="P31"/>
  <c r="K41"/>
  <c r="P41"/>
  <c r="K44"/>
  <c r="P44"/>
  <c r="K33"/>
  <c r="P33"/>
  <c r="K51"/>
  <c r="P51"/>
  <c r="P11"/>
  <c r="K11"/>
  <c r="K53"/>
  <c r="P53"/>
  <c r="K46"/>
  <c r="P46"/>
  <c r="K19"/>
  <c r="P19"/>
  <c r="K13"/>
  <c r="P13"/>
  <c r="K35"/>
  <c r="P35"/>
  <c r="K8"/>
  <c r="P8"/>
  <c r="K28"/>
  <c r="P28"/>
  <c r="K30"/>
  <c r="P30"/>
  <c r="K54"/>
  <c r="P54"/>
  <c r="K23"/>
  <c r="P23"/>
  <c r="K52"/>
  <c r="P52"/>
  <c r="K24"/>
  <c r="P24"/>
  <c r="K55"/>
  <c r="P55"/>
  <c r="K42"/>
  <c r="P42"/>
  <c r="K32"/>
  <c r="P32"/>
  <c r="K34"/>
  <c r="P34"/>
  <c r="K18"/>
  <c r="P18"/>
  <c r="K57"/>
  <c r="P57"/>
  <c r="K16"/>
  <c r="P16"/>
  <c r="K58"/>
  <c r="P58"/>
  <c r="K12"/>
  <c r="P12"/>
  <c r="K25"/>
  <c r="P25"/>
  <c r="K48"/>
  <c r="P48"/>
  <c r="K17"/>
  <c r="P17"/>
  <c r="K43"/>
  <c r="P43"/>
  <c r="K36"/>
  <c r="P36"/>
  <c r="K22"/>
  <c r="P22"/>
  <c r="K15"/>
  <c r="P15"/>
  <c r="K45"/>
  <c r="P45"/>
  <c r="K50"/>
  <c r="P50"/>
  <c r="K56"/>
  <c r="P56"/>
  <c r="P9"/>
  <c r="K9"/>
  <c r="K14"/>
  <c r="P14"/>
  <c r="K39"/>
  <c r="P39"/>
  <c r="K21"/>
  <c r="P21"/>
  <c r="K10"/>
  <c r="P10"/>
  <c r="K40"/>
  <c r="P40"/>
  <c r="P7"/>
  <c r="K7"/>
  <c r="T47"/>
  <c r="R47"/>
  <c r="S47"/>
  <c r="Q47"/>
  <c r="D47"/>
  <c r="O47"/>
  <c r="N47"/>
  <c r="L47"/>
  <c r="M47"/>
  <c r="D58" l="1"/>
  <c r="D55"/>
  <c r="M55"/>
  <c r="L55"/>
  <c r="O55"/>
  <c r="N55"/>
  <c r="O24"/>
  <c r="N24"/>
  <c r="D24"/>
  <c r="M24"/>
  <c r="L24"/>
  <c r="T52"/>
  <c r="R52"/>
  <c r="S52"/>
  <c r="Q52"/>
  <c r="S23"/>
  <c r="Q23"/>
  <c r="T23"/>
  <c r="R23"/>
  <c r="S54"/>
  <c r="Q54"/>
  <c r="T54"/>
  <c r="R54"/>
  <c r="Q30"/>
  <c r="R30"/>
  <c r="S30"/>
  <c r="T30"/>
  <c r="S28"/>
  <c r="R28"/>
  <c r="T28"/>
  <c r="Q28"/>
  <c r="M8"/>
  <c r="N8"/>
  <c r="D8"/>
  <c r="O8"/>
  <c r="L8"/>
  <c r="R35"/>
  <c r="S35"/>
  <c r="T35"/>
  <c r="Q35"/>
  <c r="Q13"/>
  <c r="R13"/>
  <c r="T13"/>
  <c r="S13"/>
  <c r="S19"/>
  <c r="Q19"/>
  <c r="T19"/>
  <c r="R19"/>
  <c r="M46"/>
  <c r="D46"/>
  <c r="N46"/>
  <c r="O46"/>
  <c r="L46"/>
  <c r="O53"/>
  <c r="D53"/>
  <c r="L53"/>
  <c r="N53"/>
  <c r="M53"/>
  <c r="T11"/>
  <c r="R11"/>
  <c r="Q11"/>
  <c r="S11"/>
  <c r="N51"/>
  <c r="D51"/>
  <c r="M51"/>
  <c r="O51"/>
  <c r="L51"/>
  <c r="N33"/>
  <c r="O33"/>
  <c r="D33"/>
  <c r="M33"/>
  <c r="L33"/>
  <c r="T44"/>
  <c r="R44"/>
  <c r="S44"/>
  <c r="Q44"/>
  <c r="S41"/>
  <c r="T41"/>
  <c r="Q41"/>
  <c r="R41"/>
  <c r="M31"/>
  <c r="D31"/>
  <c r="N31"/>
  <c r="O31"/>
  <c r="L31"/>
  <c r="O38"/>
  <c r="D38"/>
  <c r="L38"/>
  <c r="N38"/>
  <c r="M38"/>
  <c r="T37"/>
  <c r="R37"/>
  <c r="Q37"/>
  <c r="S37"/>
  <c r="N49"/>
  <c r="O49"/>
  <c r="D49"/>
  <c r="L49"/>
  <c r="M49"/>
  <c r="T27"/>
  <c r="R27"/>
  <c r="Q27"/>
  <c r="S27"/>
  <c r="Q29"/>
  <c r="S29"/>
  <c r="T29"/>
  <c r="R29"/>
  <c r="T20"/>
  <c r="S20"/>
  <c r="Q20"/>
  <c r="R20"/>
  <c r="T26"/>
  <c r="Q26"/>
  <c r="R26"/>
  <c r="S26"/>
  <c r="O22"/>
  <c r="D22"/>
  <c r="L22"/>
  <c r="N22"/>
  <c r="M22"/>
  <c r="T43"/>
  <c r="Q43"/>
  <c r="S43"/>
  <c r="R43"/>
  <c r="L48"/>
  <c r="N48"/>
  <c r="M48"/>
  <c r="D48"/>
  <c r="O48"/>
  <c r="T12"/>
  <c r="Q12"/>
  <c r="S12"/>
  <c r="R12"/>
  <c r="T16"/>
  <c r="R16"/>
  <c r="S16"/>
  <c r="Q16"/>
  <c r="S18"/>
  <c r="R18"/>
  <c r="Q18"/>
  <c r="T18"/>
  <c r="Q32"/>
  <c r="R32"/>
  <c r="S32"/>
  <c r="T32"/>
  <c r="K59"/>
  <c r="O7"/>
  <c r="M7"/>
  <c r="N7"/>
  <c r="L7"/>
  <c r="D7"/>
  <c r="T40"/>
  <c r="Q40"/>
  <c r="S40"/>
  <c r="R40"/>
  <c r="T10"/>
  <c r="S10"/>
  <c r="Q10"/>
  <c r="R10"/>
  <c r="S21"/>
  <c r="Q21"/>
  <c r="T21"/>
  <c r="R21"/>
  <c r="Q39"/>
  <c r="R39"/>
  <c r="T39"/>
  <c r="S39"/>
  <c r="Q14"/>
  <c r="T14"/>
  <c r="S14"/>
  <c r="R14"/>
  <c r="T9"/>
  <c r="R9"/>
  <c r="S9"/>
  <c r="Q9"/>
  <c r="L56"/>
  <c r="N56"/>
  <c r="D56"/>
  <c r="M56"/>
  <c r="O56"/>
  <c r="S50"/>
  <c r="Q50"/>
  <c r="T50"/>
  <c r="R50"/>
  <c r="S45"/>
  <c r="Q45"/>
  <c r="T45"/>
  <c r="R45"/>
  <c r="M15"/>
  <c r="D15"/>
  <c r="N15"/>
  <c r="O15"/>
  <c r="L15"/>
  <c r="S36"/>
  <c r="Q36"/>
  <c r="T36"/>
  <c r="R36"/>
  <c r="L17"/>
  <c r="M17"/>
  <c r="O17"/>
  <c r="N17"/>
  <c r="D17"/>
  <c r="N25"/>
  <c r="L25"/>
  <c r="D25"/>
  <c r="O25"/>
  <c r="M25"/>
  <c r="N58"/>
  <c r="M58"/>
  <c r="O58"/>
  <c r="L58"/>
  <c r="S57"/>
  <c r="R57"/>
  <c r="Q57"/>
  <c r="T57"/>
  <c r="S34"/>
  <c r="R34"/>
  <c r="Q34"/>
  <c r="T34"/>
  <c r="T42"/>
  <c r="S42"/>
  <c r="Q42"/>
  <c r="R42"/>
  <c r="S55"/>
  <c r="R55"/>
  <c r="T55"/>
  <c r="Q55"/>
  <c r="S24"/>
  <c r="R24"/>
  <c r="T24"/>
  <c r="Q24"/>
  <c r="D52"/>
  <c r="O52"/>
  <c r="N52"/>
  <c r="L52"/>
  <c r="M52"/>
  <c r="O23"/>
  <c r="L23"/>
  <c r="M23"/>
  <c r="N23"/>
  <c r="D23"/>
  <c r="N54"/>
  <c r="O54"/>
  <c r="L54"/>
  <c r="M54"/>
  <c r="D54"/>
  <c r="L30"/>
  <c r="N30"/>
  <c r="M30"/>
  <c r="O30"/>
  <c r="D30"/>
  <c r="M28"/>
  <c r="D28"/>
  <c r="O28"/>
  <c r="N28"/>
  <c r="L28"/>
  <c r="S8"/>
  <c r="Q8"/>
  <c r="T8"/>
  <c r="R8"/>
  <c r="M35"/>
  <c r="D35"/>
  <c r="O35"/>
  <c r="N35"/>
  <c r="L35"/>
  <c r="D13"/>
  <c r="N13"/>
  <c r="O13"/>
  <c r="L13"/>
  <c r="M13"/>
  <c r="N19"/>
  <c r="L19"/>
  <c r="D19"/>
  <c r="M19"/>
  <c r="O19"/>
  <c r="S46"/>
  <c r="T46"/>
  <c r="R46"/>
  <c r="Q46"/>
  <c r="T53"/>
  <c r="Q53"/>
  <c r="R53"/>
  <c r="S53"/>
  <c r="D11"/>
  <c r="M11"/>
  <c r="O11"/>
  <c r="L11"/>
  <c r="N11"/>
  <c r="S51"/>
  <c r="R51"/>
  <c r="T51"/>
  <c r="Q51"/>
  <c r="T33"/>
  <c r="R33"/>
  <c r="S33"/>
  <c r="Q33"/>
  <c r="M44"/>
  <c r="O44"/>
  <c r="D44"/>
  <c r="N44"/>
  <c r="L44"/>
  <c r="N41"/>
  <c r="O41"/>
  <c r="L41"/>
  <c r="M41"/>
  <c r="D41"/>
  <c r="S31"/>
  <c r="T31"/>
  <c r="R31"/>
  <c r="Q31"/>
  <c r="T38"/>
  <c r="Q38"/>
  <c r="R38"/>
  <c r="S38"/>
  <c r="N37"/>
  <c r="D37"/>
  <c r="O37"/>
  <c r="M37"/>
  <c r="L37"/>
  <c r="S49"/>
  <c r="R49"/>
  <c r="Q49"/>
  <c r="T49"/>
  <c r="N27"/>
  <c r="D27"/>
  <c r="O27"/>
  <c r="M27"/>
  <c r="L27"/>
  <c r="L29"/>
  <c r="M29"/>
  <c r="O29"/>
  <c r="N29"/>
  <c r="D29"/>
  <c r="N20"/>
  <c r="L20"/>
  <c r="M20"/>
  <c r="D20"/>
  <c r="O20"/>
  <c r="O26"/>
  <c r="M26"/>
  <c r="D26"/>
  <c r="L26"/>
  <c r="N26"/>
  <c r="T22"/>
  <c r="Q22"/>
  <c r="R22"/>
  <c r="S22"/>
  <c r="D43"/>
  <c r="N43"/>
  <c r="O43"/>
  <c r="L43"/>
  <c r="M43"/>
  <c r="Q48"/>
  <c r="S48"/>
  <c r="T48"/>
  <c r="R48"/>
  <c r="M12"/>
  <c r="D12"/>
  <c r="N12"/>
  <c r="O12"/>
  <c r="L12"/>
  <c r="L16"/>
  <c r="M16"/>
  <c r="D16"/>
  <c r="O16"/>
  <c r="N16"/>
  <c r="L18"/>
  <c r="D18"/>
  <c r="N18"/>
  <c r="O18"/>
  <c r="M18"/>
  <c r="M32"/>
  <c r="L32"/>
  <c r="N32"/>
  <c r="D32"/>
  <c r="O32"/>
  <c r="P59"/>
  <c r="T7"/>
  <c r="S7"/>
  <c r="R7"/>
  <c r="Q7"/>
  <c r="N40"/>
  <c r="L40"/>
  <c r="M40"/>
  <c r="D40"/>
  <c r="O40"/>
  <c r="M10"/>
  <c r="L10"/>
  <c r="D10"/>
  <c r="N10"/>
  <c r="O10"/>
  <c r="D21"/>
  <c r="O21"/>
  <c r="M21"/>
  <c r="L21"/>
  <c r="N21"/>
  <c r="N39"/>
  <c r="O39"/>
  <c r="L39"/>
  <c r="M39"/>
  <c r="D39"/>
  <c r="L14"/>
  <c r="N14"/>
  <c r="M14"/>
  <c r="O14"/>
  <c r="D14"/>
  <c r="D9"/>
  <c r="O9"/>
  <c r="M9"/>
  <c r="L9"/>
  <c r="N9"/>
  <c r="Q56"/>
  <c r="R56"/>
  <c r="S56"/>
  <c r="T56"/>
  <c r="M50"/>
  <c r="L50"/>
  <c r="D50"/>
  <c r="N50"/>
  <c r="O50"/>
  <c r="D45"/>
  <c r="O45"/>
  <c r="N45"/>
  <c r="L45"/>
  <c r="M45"/>
  <c r="R15"/>
  <c r="T15"/>
  <c r="Q15"/>
  <c r="S15"/>
  <c r="L36"/>
  <c r="N36"/>
  <c r="D36"/>
  <c r="O36"/>
  <c r="M36"/>
  <c r="T17"/>
  <c r="R17"/>
  <c r="Q17"/>
  <c r="S17"/>
  <c r="S25"/>
  <c r="T25"/>
  <c r="Q25"/>
  <c r="R25"/>
  <c r="S58"/>
  <c r="T58"/>
  <c r="R58"/>
  <c r="Q58"/>
  <c r="D57"/>
  <c r="M57"/>
  <c r="O57"/>
  <c r="L57"/>
  <c r="N57"/>
  <c r="N34"/>
  <c r="O34"/>
  <c r="D34"/>
  <c r="L34"/>
  <c r="M34"/>
  <c r="O42"/>
  <c r="M42"/>
  <c r="L42"/>
  <c r="D42"/>
  <c r="N42"/>
  <c r="D59" l="1"/>
  <c r="R59"/>
  <c r="T59"/>
  <c r="N59"/>
  <c r="O59"/>
  <c r="Q59"/>
  <c r="S59"/>
  <c r="L59"/>
  <c r="M59"/>
</calcChain>
</file>

<file path=xl/sharedStrings.xml><?xml version="1.0" encoding="utf-8"?>
<sst xmlns="http://schemas.openxmlformats.org/spreadsheetml/2006/main" count="193" uniqueCount="132">
  <si>
    <t>ОГБУЗ "Островская районная больница"</t>
  </si>
  <si>
    <t>ОГБУЗ "Сусанинская районная больница"</t>
  </si>
  <si>
    <t>ОГБУЗ "Костромской центр специализированных видов медицинской помощи"</t>
  </si>
  <si>
    <t>ОГБУЗ "Костромская областная детская больница"</t>
  </si>
  <si>
    <t>ОГБУЗ "Окружная больница Костромского округа №1"</t>
  </si>
  <si>
    <t>ОГБУЗ "Костромское областное патологоанатомическое бюро"</t>
  </si>
  <si>
    <t>ОГБУЗ "Костромской противотуберкулезный диспансер"</t>
  </si>
  <si>
    <t>ОГБУЗ "Дезинфекционная станция в г. Костроме"</t>
  </si>
  <si>
    <t>ОГБУЗ "Костромское областное бюро судебно медицинской экспертизы"</t>
  </si>
  <si>
    <t>ОГБУЗ "Костромская областная станция переливания крови"</t>
  </si>
  <si>
    <t>ОГБУЗ "Областной медицинский центр мобилизационного резерва "Резерв""</t>
  </si>
  <si>
    <t>ОГБУЗ "Родильный дом г. Костромы"</t>
  </si>
  <si>
    <t>ОГБУЗ "Центр контроля и сертификации качества лекарственных средств Костромской области"</t>
  </si>
  <si>
    <t>ОГБУЗ "Медицинский информационно-аналитический центр Костромской области"</t>
  </si>
  <si>
    <t>ОГБУЗ "Городская больница г. Костромы"</t>
  </si>
  <si>
    <t>ОГБУЗ "Костромская областная стоматологическая поликлиника"</t>
  </si>
  <si>
    <t>ОГБУЗ "Костромской онкологический диспансер"</t>
  </si>
  <si>
    <t>ОГБУЗ "Костромской медицинский центр психотерапии и практической психологии"</t>
  </si>
  <si>
    <t>ОГБУЗ "Автобаза департамента здравоохранения Костромской области"</t>
  </si>
  <si>
    <t>ОГБУЗ "Костромской обласной наркологический диспансер"</t>
  </si>
  <si>
    <t>ОГБУЗ "Областной врачебно-физкультурный диспансер"</t>
  </si>
  <si>
    <t>ОГБУЗ "Костромской областной госпиталь для ветеранов войн"</t>
  </si>
  <si>
    <t>ОГБУЗ "Центр восстановительной медицины и реабилитайии для детей"</t>
  </si>
  <si>
    <t>ОГБУЗ "Костромская областная психиатрическая больница"</t>
  </si>
  <si>
    <t>ОГБУЗ "Стоматологическая поликлиника №1 города Костромы"</t>
  </si>
  <si>
    <t>ОГБУЗ "Центр планирования семьи и репродукции Костромской области "Центр матери и ребенка"</t>
  </si>
  <si>
    <t>ОГБУЗ "Парфеньевская районная больница"</t>
  </si>
  <si>
    <t>ОГБУЗ "Макарьевская районная больница"</t>
  </si>
  <si>
    <t>ОГБУЗ "Нейская районная больница"</t>
  </si>
  <si>
    <t>ОГБУЗ "Галичская окружная больница"</t>
  </si>
  <si>
    <t>ОГБУЗ "Окружная больница Костромского округа №2"</t>
  </si>
  <si>
    <t>ОГБУЗ "Стоматологическая поликлиника г. Нерехты"</t>
  </si>
  <si>
    <t>ОГБУЗ "Нерехтская центральная районная больница"</t>
  </si>
  <si>
    <t>ОГБУЗ "Шарьинский психоневрологический диспансер"</t>
  </si>
  <si>
    <t>ОГБУЗ "Гавриловская участковая больница"</t>
  </si>
  <si>
    <t>ОГБУЗ "Кадыйская районная больница"</t>
  </si>
  <si>
    <t>ОГБУЗ "Солигаличская районная больница"</t>
  </si>
  <si>
    <t>ОГБУЗ "Шарьинская окружная больница имени Каверина В. В."</t>
  </si>
  <si>
    <t>ОГБУЗ "Антроповская центральная районная больница"</t>
  </si>
  <si>
    <t>ОГБУЗ "Кологривская районная больница"</t>
  </si>
  <si>
    <t>ОГБУЗ "Пыщугская районная больница"</t>
  </si>
  <si>
    <t>ОГБУЗ "Межевская районная больница"</t>
  </si>
  <si>
    <t>ОГБУЗ "Мантуровская окружная больница"</t>
  </si>
  <si>
    <t>ОГБУЗ "Вохомская  районная больница"</t>
  </si>
  <si>
    <t>ОГБУЗ "Судиславская районная больница"</t>
  </si>
  <si>
    <t>ОГБУЗ "Волгореченская городская больница"</t>
  </si>
  <si>
    <t>ОГБУЗ "Боговаровская районная больница"</t>
  </si>
  <si>
    <t>ОГБУЗ "Буйская городская больница"</t>
  </si>
  <si>
    <t xml:space="preserve">ОГБУЗ "Красносельская районная больница" </t>
  </si>
  <si>
    <t>ОГБУЗ «Специализированный дом ребенка с органическим поражением центральной нервной системы с нарушением психики»</t>
  </si>
  <si>
    <t>ОГБУЗ "Костромской  противотуберкулезный детский санаторий"</t>
  </si>
  <si>
    <t>ОГБУЗ "Чухломская центральная районная больница"</t>
  </si>
  <si>
    <t>ОГБУЗ "Костромская областная клиническая больница"</t>
  </si>
  <si>
    <t>ОГБУЗ "Павинская РБ"</t>
  </si>
  <si>
    <t>ОГБУЗ "Поназыревская РБ"</t>
  </si>
  <si>
    <t>ОГБУЗ «Центр специализированной помощи по профилактике и борьбе с инфекционными заболеваниями»»</t>
  </si>
  <si>
    <t>Наименование учреждения</t>
  </si>
  <si>
    <t>ИТОГО</t>
  </si>
  <si>
    <t>в том числе за счет:</t>
  </si>
  <si>
    <t>всего (формула)</t>
  </si>
  <si>
    <t>реструктуризации сети (10%) (формула)</t>
  </si>
  <si>
    <t>в том числе</t>
  </si>
  <si>
    <t>ВСЕГО ОПТИМИЗАЦИЯ</t>
  </si>
  <si>
    <t>Наименование МО _____________________________________________________________________________</t>
  </si>
  <si>
    <t>Наименование</t>
  </si>
  <si>
    <t xml:space="preserve">Факт на 01.01.2015 г. </t>
  </si>
  <si>
    <t>Отчетный период</t>
  </si>
  <si>
    <t>за 1 квартал</t>
  </si>
  <si>
    <t>за 2 квартал</t>
  </si>
  <si>
    <t>за 1 полугодие</t>
  </si>
  <si>
    <t>за 3 квартал</t>
  </si>
  <si>
    <t>за 9 месяцев</t>
  </si>
  <si>
    <t>за 4 квартал</t>
  </si>
  <si>
    <t>Число коек круглосуточного стационара</t>
  </si>
  <si>
    <t>Число пролеченных пациентов в круглосуточном стационаре</t>
  </si>
  <si>
    <t>Число коек дневного стационара при АПУ и на дому</t>
  </si>
  <si>
    <t xml:space="preserve">Число коек дневного стационара при стационаре </t>
  </si>
  <si>
    <t>Число выписанных больных из дневного стационара</t>
  </si>
  <si>
    <t>Число врачей</t>
  </si>
  <si>
    <t>Число среднего медицинского персонала</t>
  </si>
  <si>
    <t>Число младшего медицинского персонала</t>
  </si>
  <si>
    <t>Количество выездных бригад (мобильных)</t>
  </si>
  <si>
    <t>Количество выездов мобильных бригад</t>
  </si>
  <si>
    <t>Количество обслуженных пациентов сотрудниками выездных мобильных бригад</t>
  </si>
  <si>
    <t>Количество лиц, прошедших диспансеризацию с помощью мобильных бригад</t>
  </si>
  <si>
    <t xml:space="preserve">Число умерших, человек </t>
  </si>
  <si>
    <t>Число дней работы койки в году, дней</t>
  </si>
  <si>
    <t>Средняя длительность лечения больного в стационаре, дней</t>
  </si>
  <si>
    <t xml:space="preserve">Справочно: Проведено пациентами койко-дней в круглосуточном стационаре </t>
  </si>
  <si>
    <t>Объем средств, полученных за счет проведения мероприятий по оптимизации, из них (рубли):</t>
  </si>
  <si>
    <t>- от реструктуризации сети, в т.ч. за счет:</t>
  </si>
  <si>
    <t>ОМС</t>
  </si>
  <si>
    <t xml:space="preserve">областной бюджет </t>
  </si>
  <si>
    <t>платные услуги</t>
  </si>
  <si>
    <t xml:space="preserve">- от оптимизации численности персонала (сокращение административно-управленческого, прочего персонала) </t>
  </si>
  <si>
    <t>- от сокращения и оптимизации расходов на содержание учреждения</t>
  </si>
  <si>
    <t>1 квартал 2015 года (51,8% от ВСЕГО) (формула)</t>
  </si>
  <si>
    <t>реструктуризации сети (8,8%) (формула)</t>
  </si>
  <si>
    <t>План оптимизации средств базовой программы ОМС (ТС 600100) на 2016 год, тыс. руб.</t>
  </si>
  <si>
    <t>План оптимизации средств государственного задания (ТС 100103) и средств одноканального финансирования (ТС 600200) на 2016 год, тыс. руб.</t>
  </si>
  <si>
    <t>Приложение № 1 к приказу департамента здравоохранения Коостромской области 
от ___________2016г. № _____</t>
  </si>
  <si>
    <t>2016 год</t>
  </si>
  <si>
    <t>за 2016 г.</t>
  </si>
  <si>
    <t>Доход по  средствам ОМС в 2016 году (базовая программа ОМС ТС 600100), тыс. руб.</t>
  </si>
  <si>
    <t>Смета расходов на 2016 год (государственное задание ТС 100103 и одноканальное финансирование ТС 600200), тыс. руб.</t>
  </si>
  <si>
    <t>ОГБУЗ "Центр специализированной помощи по профилактике и борьбе с инфекционными заболеваниями"</t>
  </si>
  <si>
    <t>ОГБУЗ "Костромская областная станция скорой медицинской помощи и медицины катастроф"</t>
  </si>
  <si>
    <t xml:space="preserve">1 квартал 2016года (10% от ВСЕГО по оптимизации численности) </t>
  </si>
  <si>
    <t xml:space="preserve">2 квартал 2016 года (20% от ВСЕГО по оптимизации численности) </t>
  </si>
  <si>
    <t xml:space="preserve">3 квартал 2016 года (30% от ВСЕГО по оптимизации численности) </t>
  </si>
  <si>
    <t xml:space="preserve">4 квартал 2016 года (40% от ВСЕГО по оптимизации численности) </t>
  </si>
  <si>
    <t xml:space="preserve">1 квартал 2016 года (10% от ВСЕГО по сокращению и оптимизации на содержание учреждения) </t>
  </si>
  <si>
    <t xml:space="preserve">2 квартал 2016 года (20% от ВСЕГО по сокращению и оптимизации на содержание учреждения) </t>
  </si>
  <si>
    <t xml:space="preserve">3 квартал 2016 года (30% от ВСЕГОпо сокращению и оптимизации на содержание учреждения) </t>
  </si>
  <si>
    <t xml:space="preserve">4 квартал 2016 года (40% от ВСЕГО по сокращению и оптимизации на содержание учреждения) </t>
  </si>
  <si>
    <t>процент 91900 от 887523,6</t>
  </si>
  <si>
    <t xml:space="preserve">2 квартал 2016 года </t>
  </si>
  <si>
    <t xml:space="preserve">1 квартал 2016 года </t>
  </si>
  <si>
    <t xml:space="preserve">3 квартал 2016 года </t>
  </si>
  <si>
    <t xml:space="preserve">4 квартал 2016 года </t>
  </si>
  <si>
    <t>процент 249600 от 5180994,1</t>
  </si>
  <si>
    <t>сокращения и оптимизации расходов на содержание учреждения (60%) ВСЕГО</t>
  </si>
  <si>
    <t xml:space="preserve">реструктуризации сети  (3,2%) ВСЕГО </t>
  </si>
  <si>
    <t>оптимизации численности персонала (36,8%) ВСЕГО</t>
  </si>
  <si>
    <t>реструктуризации сети  (5,9%)ВСЕГО</t>
  </si>
  <si>
    <t>оптимизации численности персонала (25%) ВСЕГО</t>
  </si>
  <si>
    <t>сокращения и оптимизации расходов на содержание учреждения (69,1%) ВСЕГО</t>
  </si>
  <si>
    <t>Приложение № 3 к приказу департамента здравоохранения Костромской области
от "06" апреля 2016 № 250</t>
  </si>
  <si>
    <t>Приложение № 2 к приказу департамента здравоохранения Коостромской области 
от " 06" апреля 2016г. № 250</t>
  </si>
  <si>
    <t>Вкладка1: "2 омс"</t>
  </si>
  <si>
    <t>вкладка2:
"1бюджет"</t>
  </si>
  <si>
    <t>вкладка3"
"3 отчёт"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</si>
</sst>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_р_."/>
  </numFmts>
  <fonts count="2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ahoma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0" fontId="15" fillId="0" borderId="0"/>
    <xf numFmtId="0" fontId="15" fillId="0" borderId="0"/>
  </cellStyleXfs>
  <cellXfs count="78">
    <xf numFmtId="0" fontId="0" fillId="0" borderId="0" xfId="0"/>
    <xf numFmtId="164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165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/>
    </xf>
    <xf numFmtId="0" fontId="16" fillId="0" borderId="1" xfId="3" applyFont="1" applyFill="1" applyBorder="1" applyAlignment="1">
      <alignment vertical="center" wrapText="1"/>
    </xf>
    <xf numFmtId="0" fontId="16" fillId="0" borderId="4" xfId="3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left" vertical="center"/>
    </xf>
    <xf numFmtId="164" fontId="1" fillId="2" borderId="0" xfId="0" applyNumberFormat="1" applyFont="1" applyFill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Alignment="1">
      <alignment horizontal="center" vertical="center"/>
    </xf>
    <xf numFmtId="164" fontId="21" fillId="0" borderId="1" xfId="0" applyNumberFormat="1" applyFont="1" applyFill="1" applyBorder="1" applyAlignment="1">
      <alignment vertical="center" wrapText="1"/>
    </xf>
    <xf numFmtId="165" fontId="22" fillId="0" borderId="1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4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left" vertical="center" wrapText="1"/>
    </xf>
    <xf numFmtId="164" fontId="1" fillId="0" borderId="0" xfId="0" applyNumberFormat="1" applyFont="1" applyFill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0" borderId="7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</cellXfs>
  <cellStyles count="4">
    <cellStyle name="Обычный" xfId="0" builtinId="0"/>
    <cellStyle name="Обычный 5" xfId="3"/>
    <cellStyle name="Обычный 6" xfId="2"/>
    <cellStyle name="Обычный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A1:BI50"/>
  <sheetViews>
    <sheetView view="pageBreakPreview" topLeftCell="J2" zoomScale="60" zoomScaleNormal="60" workbookViewId="0">
      <pane ySplit="5" topLeftCell="A7" activePane="bottomLeft" state="frozen"/>
      <selection activeCell="A2" sqref="A2"/>
      <selection pane="bottomLeft" activeCell="E4" sqref="E4:U4"/>
    </sheetView>
  </sheetViews>
  <sheetFormatPr defaultRowHeight="15.75"/>
  <cols>
    <col min="1" max="1" width="76.140625" style="3" customWidth="1"/>
    <col min="2" max="2" width="27.28515625" style="21" hidden="1" customWidth="1"/>
    <col min="3" max="3" width="32.85546875" style="3" hidden="1" customWidth="1"/>
    <col min="4" max="4" width="19.28515625" style="11" customWidth="1"/>
    <col min="5" max="5" width="14.7109375" style="3" hidden="1" customWidth="1"/>
    <col min="6" max="6" width="19.7109375" style="11" customWidth="1"/>
    <col min="7" max="10" width="15.7109375" style="3" customWidth="1"/>
    <col min="11" max="11" width="22.5703125" style="11" customWidth="1"/>
    <col min="12" max="12" width="13.42578125" style="3" hidden="1" customWidth="1"/>
    <col min="13" max="13" width="21.28515625" style="3" customWidth="1"/>
    <col min="14" max="14" width="20.7109375" style="3" customWidth="1"/>
    <col min="15" max="15" width="22.28515625" style="3" customWidth="1"/>
    <col min="16" max="16" width="21.5703125" style="3" customWidth="1"/>
    <col min="17" max="17" width="20.42578125" style="11" customWidth="1"/>
    <col min="18" max="18" width="27.7109375" style="3" customWidth="1"/>
    <col min="19" max="20" width="27" style="3" customWidth="1"/>
    <col min="21" max="21" width="25.85546875" style="3" customWidth="1"/>
    <col min="22" max="26" width="9.140625" style="11"/>
    <col min="27" max="16384" width="9.140625" style="3"/>
  </cols>
  <sheetData>
    <row r="1" spans="1:61" ht="43.5" hidden="1" customHeight="1">
      <c r="A1" s="5"/>
    </row>
    <row r="2" spans="1:61" ht="69.75" customHeight="1">
      <c r="A2" s="5"/>
      <c r="S2" s="3" t="s">
        <v>129</v>
      </c>
      <c r="T2" s="47" t="s">
        <v>128</v>
      </c>
      <c r="U2" s="48"/>
    </row>
    <row r="3" spans="1:61" ht="32.25" customHeight="1">
      <c r="A3" s="49" t="s">
        <v>56</v>
      </c>
      <c r="B3" s="52" t="s">
        <v>103</v>
      </c>
      <c r="C3" s="58" t="s">
        <v>98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30"/>
      <c r="W3" s="30"/>
      <c r="X3" s="30"/>
      <c r="Y3" s="30"/>
      <c r="Z3" s="30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29.25" customHeight="1">
      <c r="A4" s="50"/>
      <c r="B4" s="53"/>
      <c r="C4" s="55" t="s">
        <v>59</v>
      </c>
      <c r="D4" s="56" t="s">
        <v>62</v>
      </c>
      <c r="E4" s="58" t="s">
        <v>58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9"/>
      <c r="S4" s="59"/>
      <c r="T4" s="59"/>
      <c r="U4" s="59"/>
      <c r="V4" s="30"/>
      <c r="W4" s="30"/>
      <c r="X4" s="30"/>
      <c r="Y4" s="30"/>
      <c r="Z4" s="30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1" ht="33" customHeight="1">
      <c r="A5" s="50"/>
      <c r="B5" s="53"/>
      <c r="C5" s="55"/>
      <c r="D5" s="56"/>
      <c r="E5" s="57" t="s">
        <v>60</v>
      </c>
      <c r="F5" s="63" t="s">
        <v>122</v>
      </c>
      <c r="G5" s="61"/>
      <c r="H5" s="61"/>
      <c r="I5" s="61"/>
      <c r="J5" s="61"/>
      <c r="K5" s="61" t="s">
        <v>123</v>
      </c>
      <c r="L5" s="61" t="s">
        <v>61</v>
      </c>
      <c r="M5" s="61"/>
      <c r="N5" s="61"/>
      <c r="O5" s="61"/>
      <c r="P5" s="61"/>
      <c r="Q5" s="61" t="s">
        <v>121</v>
      </c>
      <c r="R5" s="60"/>
      <c r="S5" s="60"/>
      <c r="T5" s="60"/>
      <c r="U5" s="60"/>
      <c r="V5" s="30"/>
      <c r="W5" s="30"/>
      <c r="X5" s="30"/>
      <c r="Y5" s="30"/>
      <c r="Z5" s="30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87" customHeight="1">
      <c r="A6" s="51"/>
      <c r="B6" s="54"/>
      <c r="C6" s="55"/>
      <c r="D6" s="56"/>
      <c r="E6" s="57"/>
      <c r="F6" s="63"/>
      <c r="G6" s="6" t="s">
        <v>117</v>
      </c>
      <c r="H6" s="6" t="s">
        <v>116</v>
      </c>
      <c r="I6" s="6" t="s">
        <v>118</v>
      </c>
      <c r="J6" s="6" t="s">
        <v>119</v>
      </c>
      <c r="K6" s="61"/>
      <c r="L6" s="28" t="s">
        <v>96</v>
      </c>
      <c r="M6" s="29" t="s">
        <v>107</v>
      </c>
      <c r="N6" s="29" t="s">
        <v>108</v>
      </c>
      <c r="O6" s="29" t="s">
        <v>109</v>
      </c>
      <c r="P6" s="29" t="s">
        <v>110</v>
      </c>
      <c r="Q6" s="61"/>
      <c r="R6" s="29" t="s">
        <v>111</v>
      </c>
      <c r="S6" s="29" t="s">
        <v>112</v>
      </c>
      <c r="T6" s="29" t="s">
        <v>113</v>
      </c>
      <c r="U6" s="29" t="s">
        <v>114</v>
      </c>
      <c r="V6" s="30"/>
      <c r="W6" s="30"/>
      <c r="X6" s="30"/>
      <c r="Y6" s="30"/>
      <c r="Z6" s="30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48" customHeight="1">
      <c r="A7" s="19" t="s">
        <v>15</v>
      </c>
      <c r="B7" s="22">
        <v>109040.2</v>
      </c>
      <c r="C7" s="4">
        <f>B7*$C$49/100</f>
        <v>5253.1296879878701</v>
      </c>
      <c r="D7" s="9">
        <f t="shared" ref="D7:D47" si="0">F7+K7+Q7</f>
        <v>5085.0295379722584</v>
      </c>
      <c r="E7" s="4"/>
      <c r="F7" s="9">
        <v>0</v>
      </c>
      <c r="G7" s="7">
        <f>$F$7/4</f>
        <v>0</v>
      </c>
      <c r="H7" s="7">
        <f t="shared" ref="H7:J22" si="1">$F$7/4</f>
        <v>0</v>
      </c>
      <c r="I7" s="7">
        <f t="shared" si="1"/>
        <v>0</v>
      </c>
      <c r="J7" s="7">
        <f t="shared" si="1"/>
        <v>0</v>
      </c>
      <c r="K7" s="9">
        <f>C7*36.8%</f>
        <v>1933.1517251795362</v>
      </c>
      <c r="L7" s="4"/>
      <c r="M7" s="4">
        <f>K7*10%</f>
        <v>193.31517251795364</v>
      </c>
      <c r="N7" s="4">
        <f>K7*20%</f>
        <v>386.63034503590728</v>
      </c>
      <c r="O7" s="4">
        <f>K7*30%</f>
        <v>579.9455175538609</v>
      </c>
      <c r="P7" s="4">
        <f>K7*40%</f>
        <v>773.26069007181457</v>
      </c>
      <c r="Q7" s="9">
        <f>C7*60%</f>
        <v>3151.8778127927221</v>
      </c>
      <c r="R7" s="4">
        <f>Q7*10%</f>
        <v>315.18778127927226</v>
      </c>
      <c r="S7" s="4">
        <f>Q7*20%</f>
        <v>630.37556255854452</v>
      </c>
      <c r="T7" s="4">
        <f>Q7*30%</f>
        <v>945.56334383781655</v>
      </c>
      <c r="U7" s="4">
        <f>Q7*40%</f>
        <v>1260.751125117089</v>
      </c>
      <c r="V7" s="31"/>
      <c r="W7" s="31"/>
      <c r="X7" s="31"/>
      <c r="Y7" s="31"/>
      <c r="Z7" s="31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1" ht="24.75" customHeight="1">
      <c r="A8" s="19" t="s">
        <v>37</v>
      </c>
      <c r="B8" s="22">
        <v>340815</v>
      </c>
      <c r="C8" s="4">
        <f t="shared" ref="C8:C47" si="2">B8*$C$49/100</f>
        <v>16419.13161028305</v>
      </c>
      <c r="D8" s="9">
        <f t="shared" si="0"/>
        <v>15893.71939875399</v>
      </c>
      <c r="E8" s="4"/>
      <c r="F8" s="9">
        <v>0</v>
      </c>
      <c r="G8" s="7">
        <f t="shared" ref="G8:J45" si="3">$F$7/4</f>
        <v>0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9">
        <f t="shared" ref="K8:K47" si="4">C8*36.8%</f>
        <v>6042.2404325841626</v>
      </c>
      <c r="L8" s="4"/>
      <c r="M8" s="4">
        <f t="shared" ref="M8:M47" si="5">K8*10%</f>
        <v>604.22404325841626</v>
      </c>
      <c r="N8" s="4">
        <f t="shared" ref="N8:N47" si="6">K8*20%</f>
        <v>1208.4480865168325</v>
      </c>
      <c r="O8" s="4">
        <f t="shared" ref="O8:O47" si="7">K8*30%</f>
        <v>1812.6721297752488</v>
      </c>
      <c r="P8" s="4">
        <f t="shared" ref="P8:P47" si="8">K8*40%</f>
        <v>2416.896173033665</v>
      </c>
      <c r="Q8" s="9">
        <f t="shared" ref="Q8:Q47" si="9">C8*60%</f>
        <v>9851.4789661698287</v>
      </c>
      <c r="R8" s="4">
        <f t="shared" ref="R8:R47" si="10">Q8*10%</f>
        <v>985.14789661698296</v>
      </c>
      <c r="S8" s="4">
        <f t="shared" ref="S8:S47" si="11">Q8*20%</f>
        <v>1970.2957932339659</v>
      </c>
      <c r="T8" s="4">
        <f t="shared" ref="T8:T47" si="12">Q8*30%</f>
        <v>2955.4436898509484</v>
      </c>
      <c r="U8" s="4">
        <f t="shared" ref="U8:U47" si="13">Q8*40%</f>
        <v>3940.5915864679318</v>
      </c>
      <c r="V8" s="31"/>
      <c r="W8" s="31"/>
      <c r="X8" s="31"/>
      <c r="Y8" s="31"/>
      <c r="Z8" s="31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1" ht="18.75">
      <c r="A9" s="19" t="s">
        <v>14</v>
      </c>
      <c r="B9" s="22">
        <f>561520.1+73552.8</f>
        <v>635072.9</v>
      </c>
      <c r="C9" s="4">
        <f t="shared" si="2"/>
        <v>30595.324522759056</v>
      </c>
      <c r="D9" s="9">
        <f t="shared" si="0"/>
        <v>35603.474138030768</v>
      </c>
      <c r="E9" s="4"/>
      <c r="F9" s="9">
        <v>6000</v>
      </c>
      <c r="G9" s="7">
        <f t="shared" si="3"/>
        <v>0</v>
      </c>
      <c r="H9" s="7">
        <v>6000</v>
      </c>
      <c r="I9" s="7">
        <f t="shared" si="1"/>
        <v>0</v>
      </c>
      <c r="J9" s="7">
        <f t="shared" si="1"/>
        <v>0</v>
      </c>
      <c r="K9" s="9">
        <f>C9*36.8%-12.8</f>
        <v>11246.279424375332</v>
      </c>
      <c r="L9" s="4"/>
      <c r="M9" s="4">
        <f t="shared" si="5"/>
        <v>1124.6279424375332</v>
      </c>
      <c r="N9" s="4">
        <f t="shared" si="6"/>
        <v>2249.2558848750664</v>
      </c>
      <c r="O9" s="4">
        <f t="shared" si="7"/>
        <v>3373.8838273125998</v>
      </c>
      <c r="P9" s="4">
        <f t="shared" si="8"/>
        <v>4498.5117697501328</v>
      </c>
      <c r="Q9" s="9">
        <f t="shared" si="9"/>
        <v>18357.194713655434</v>
      </c>
      <c r="R9" s="4">
        <f t="shared" si="10"/>
        <v>1835.7194713655435</v>
      </c>
      <c r="S9" s="4">
        <f t="shared" si="11"/>
        <v>3671.4389427310871</v>
      </c>
      <c r="T9" s="4">
        <f t="shared" si="12"/>
        <v>5507.1584140966297</v>
      </c>
      <c r="U9" s="4">
        <f t="shared" si="13"/>
        <v>7342.8778854621742</v>
      </c>
      <c r="V9" s="31"/>
      <c r="W9" s="31"/>
      <c r="X9" s="31"/>
      <c r="Y9" s="31"/>
      <c r="Z9" s="31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1" ht="18.75">
      <c r="A10" s="19" t="s">
        <v>4</v>
      </c>
      <c r="B10" s="22">
        <v>530812.5</v>
      </c>
      <c r="C10" s="4">
        <f t="shared" si="2"/>
        <v>25572.466874648631</v>
      </c>
      <c r="D10" s="9">
        <f t="shared" si="0"/>
        <v>24754.147934659872</v>
      </c>
      <c r="E10" s="4"/>
      <c r="F10" s="9">
        <v>0</v>
      </c>
      <c r="G10" s="7">
        <f t="shared" si="3"/>
        <v>0</v>
      </c>
      <c r="H10" s="7">
        <f t="shared" si="1"/>
        <v>0</v>
      </c>
      <c r="I10" s="7">
        <f t="shared" si="1"/>
        <v>0</v>
      </c>
      <c r="J10" s="7">
        <f t="shared" si="1"/>
        <v>0</v>
      </c>
      <c r="K10" s="9">
        <f t="shared" si="4"/>
        <v>9410.6678098706961</v>
      </c>
      <c r="L10" s="4"/>
      <c r="M10" s="4">
        <f t="shared" si="5"/>
        <v>941.06678098706971</v>
      </c>
      <c r="N10" s="4">
        <f t="shared" si="6"/>
        <v>1882.1335619741394</v>
      </c>
      <c r="O10" s="4">
        <f t="shared" si="7"/>
        <v>2823.2003429612087</v>
      </c>
      <c r="P10" s="4">
        <f t="shared" si="8"/>
        <v>3764.2671239482788</v>
      </c>
      <c r="Q10" s="9">
        <f t="shared" si="9"/>
        <v>15343.480124789177</v>
      </c>
      <c r="R10" s="4">
        <f t="shared" si="10"/>
        <v>1534.3480124789178</v>
      </c>
      <c r="S10" s="4">
        <f t="shared" si="11"/>
        <v>3068.6960249578356</v>
      </c>
      <c r="T10" s="4">
        <f t="shared" si="12"/>
        <v>4603.0440374367527</v>
      </c>
      <c r="U10" s="4">
        <f t="shared" si="13"/>
        <v>6137.3920499156711</v>
      </c>
      <c r="V10" s="31"/>
      <c r="W10" s="31"/>
      <c r="X10" s="31"/>
      <c r="Y10" s="31"/>
      <c r="Z10" s="31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1" ht="18.75">
      <c r="A11" s="19" t="s">
        <v>29</v>
      </c>
      <c r="B11" s="22">
        <v>193444.3</v>
      </c>
      <c r="C11" s="4">
        <f t="shared" si="2"/>
        <v>9319.3885860630471</v>
      </c>
      <c r="D11" s="9">
        <f t="shared" si="0"/>
        <v>9021.1681513090298</v>
      </c>
      <c r="E11" s="4"/>
      <c r="F11" s="9">
        <v>0</v>
      </c>
      <c r="G11" s="7">
        <f t="shared" si="3"/>
        <v>0</v>
      </c>
      <c r="H11" s="7">
        <f t="shared" si="1"/>
        <v>0</v>
      </c>
      <c r="I11" s="7">
        <f t="shared" si="1"/>
        <v>0</v>
      </c>
      <c r="J11" s="7">
        <f t="shared" si="1"/>
        <v>0</v>
      </c>
      <c r="K11" s="9">
        <f t="shared" si="4"/>
        <v>3429.5349996712011</v>
      </c>
      <c r="L11" s="4"/>
      <c r="M11" s="4">
        <f t="shared" si="5"/>
        <v>342.95349996712014</v>
      </c>
      <c r="N11" s="4">
        <f t="shared" si="6"/>
        <v>685.90699993424028</v>
      </c>
      <c r="O11" s="4">
        <f t="shared" si="7"/>
        <v>1028.8604999013603</v>
      </c>
      <c r="P11" s="4">
        <f t="shared" si="8"/>
        <v>1371.8139998684806</v>
      </c>
      <c r="Q11" s="9">
        <f t="shared" si="9"/>
        <v>5591.6331516378277</v>
      </c>
      <c r="R11" s="4">
        <f t="shared" si="10"/>
        <v>559.16331516378284</v>
      </c>
      <c r="S11" s="4">
        <f t="shared" si="11"/>
        <v>1118.3266303275657</v>
      </c>
      <c r="T11" s="4">
        <f t="shared" si="12"/>
        <v>1677.4899454913482</v>
      </c>
      <c r="U11" s="4">
        <f t="shared" si="13"/>
        <v>2236.6532606551314</v>
      </c>
      <c r="V11" s="31"/>
      <c r="W11" s="31"/>
      <c r="X11" s="31"/>
      <c r="Y11" s="31"/>
      <c r="Z11" s="31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1" ht="18.75">
      <c r="A12" s="19" t="s">
        <v>52</v>
      </c>
      <c r="B12" s="22">
        <v>752765.1</v>
      </c>
      <c r="C12" s="4">
        <f t="shared" si="2"/>
        <v>36265.273677883546</v>
      </c>
      <c r="D12" s="9">
        <f t="shared" si="0"/>
        <v>35104.784920191269</v>
      </c>
      <c r="E12" s="4"/>
      <c r="F12" s="9">
        <v>0</v>
      </c>
      <c r="G12" s="7">
        <f t="shared" si="3"/>
        <v>0</v>
      </c>
      <c r="H12" s="7">
        <f t="shared" si="1"/>
        <v>0</v>
      </c>
      <c r="I12" s="7">
        <f t="shared" si="1"/>
        <v>0</v>
      </c>
      <c r="J12" s="7">
        <f t="shared" si="1"/>
        <v>0</v>
      </c>
      <c r="K12" s="9">
        <f t="shared" si="4"/>
        <v>13345.620713461145</v>
      </c>
      <c r="L12" s="4"/>
      <c r="M12" s="4">
        <f t="shared" si="5"/>
        <v>1334.5620713461146</v>
      </c>
      <c r="N12" s="4">
        <f t="shared" si="6"/>
        <v>2669.1241426922293</v>
      </c>
      <c r="O12" s="4">
        <f t="shared" si="7"/>
        <v>4003.6862140383432</v>
      </c>
      <c r="P12" s="4">
        <f t="shared" si="8"/>
        <v>5338.2482853844585</v>
      </c>
      <c r="Q12" s="9">
        <f t="shared" si="9"/>
        <v>21759.164206730125</v>
      </c>
      <c r="R12" s="4">
        <f t="shared" si="10"/>
        <v>2175.9164206730125</v>
      </c>
      <c r="S12" s="4">
        <f t="shared" si="11"/>
        <v>4351.8328413460249</v>
      </c>
      <c r="T12" s="4">
        <f t="shared" si="12"/>
        <v>6527.7492620190378</v>
      </c>
      <c r="U12" s="4">
        <f t="shared" si="13"/>
        <v>8703.6656826920498</v>
      </c>
      <c r="V12" s="31"/>
      <c r="W12" s="31"/>
      <c r="X12" s="31"/>
      <c r="Y12" s="31"/>
      <c r="Z12" s="31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1" ht="24.75" customHeight="1">
      <c r="A13" s="19" t="s">
        <v>21</v>
      </c>
      <c r="B13" s="22">
        <v>97161.8</v>
      </c>
      <c r="C13" s="4">
        <f t="shared" si="2"/>
        <v>4680.8749077710781</v>
      </c>
      <c r="D13" s="9">
        <f t="shared" si="0"/>
        <v>4531.0869107224034</v>
      </c>
      <c r="E13" s="4"/>
      <c r="F13" s="9">
        <v>0</v>
      </c>
      <c r="G13" s="7">
        <f t="shared" si="3"/>
        <v>0</v>
      </c>
      <c r="H13" s="7">
        <f t="shared" si="1"/>
        <v>0</v>
      </c>
      <c r="I13" s="7">
        <f t="shared" si="1"/>
        <v>0</v>
      </c>
      <c r="J13" s="7">
        <f t="shared" si="1"/>
        <v>0</v>
      </c>
      <c r="K13" s="9">
        <f t="shared" si="4"/>
        <v>1722.5619660597567</v>
      </c>
      <c r="L13" s="4"/>
      <c r="M13" s="4">
        <f t="shared" si="5"/>
        <v>172.25619660597567</v>
      </c>
      <c r="N13" s="4">
        <f t="shared" si="6"/>
        <v>344.51239321195135</v>
      </c>
      <c r="O13" s="4">
        <f t="shared" si="7"/>
        <v>516.76858981792702</v>
      </c>
      <c r="P13" s="4">
        <f t="shared" si="8"/>
        <v>689.0247864239027</v>
      </c>
      <c r="Q13" s="9">
        <f t="shared" si="9"/>
        <v>2808.5249446626467</v>
      </c>
      <c r="R13" s="4">
        <f t="shared" si="10"/>
        <v>280.85249446626466</v>
      </c>
      <c r="S13" s="4">
        <f t="shared" si="11"/>
        <v>561.70498893252932</v>
      </c>
      <c r="T13" s="4">
        <f t="shared" si="12"/>
        <v>842.55748339879403</v>
      </c>
      <c r="U13" s="4">
        <f t="shared" si="13"/>
        <v>1123.4099778650586</v>
      </c>
      <c r="V13" s="31"/>
      <c r="W13" s="31"/>
      <c r="X13" s="31"/>
      <c r="Y13" s="31"/>
      <c r="Z13" s="31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1" ht="30" customHeight="1">
      <c r="A14" s="19" t="s">
        <v>45</v>
      </c>
      <c r="B14" s="22">
        <v>114496.3</v>
      </c>
      <c r="C14" s="4">
        <f t="shared" si="2"/>
        <v>5515.9832125653256</v>
      </c>
      <c r="D14" s="9">
        <f t="shared" si="0"/>
        <v>5339.4717497632355</v>
      </c>
      <c r="E14" s="4"/>
      <c r="F14" s="9">
        <v>0</v>
      </c>
      <c r="G14" s="7">
        <f t="shared" si="3"/>
        <v>0</v>
      </c>
      <c r="H14" s="7">
        <f t="shared" si="1"/>
        <v>0</v>
      </c>
      <c r="I14" s="7">
        <f t="shared" si="1"/>
        <v>0</v>
      </c>
      <c r="J14" s="7">
        <f t="shared" si="1"/>
        <v>0</v>
      </c>
      <c r="K14" s="9">
        <f t="shared" si="4"/>
        <v>2029.8818222240398</v>
      </c>
      <c r="L14" s="4"/>
      <c r="M14" s="4">
        <f t="shared" si="5"/>
        <v>202.98818222240399</v>
      </c>
      <c r="N14" s="4">
        <f t="shared" si="6"/>
        <v>405.97636444480798</v>
      </c>
      <c r="O14" s="4">
        <f t="shared" si="7"/>
        <v>608.96454666721195</v>
      </c>
      <c r="P14" s="4">
        <f t="shared" si="8"/>
        <v>811.95272888961597</v>
      </c>
      <c r="Q14" s="9">
        <f t="shared" si="9"/>
        <v>3309.5899275391953</v>
      </c>
      <c r="R14" s="4">
        <f t="shared" si="10"/>
        <v>330.95899275391957</v>
      </c>
      <c r="S14" s="4">
        <f t="shared" si="11"/>
        <v>661.91798550783915</v>
      </c>
      <c r="T14" s="4">
        <f t="shared" si="12"/>
        <v>992.8769782617585</v>
      </c>
      <c r="U14" s="4">
        <f t="shared" si="13"/>
        <v>1323.8359710156783</v>
      </c>
      <c r="V14" s="31"/>
      <c r="W14" s="31"/>
      <c r="X14" s="31"/>
      <c r="Y14" s="31"/>
      <c r="Z14" s="31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1" ht="24.75" customHeight="1">
      <c r="A15" s="19" t="s">
        <v>16</v>
      </c>
      <c r="B15" s="22">
        <v>323957</v>
      </c>
      <c r="C15" s="4">
        <f t="shared" si="2"/>
        <v>15606.979208874218</v>
      </c>
      <c r="D15" s="9">
        <f t="shared" si="0"/>
        <v>15107.555874190242</v>
      </c>
      <c r="E15" s="4"/>
      <c r="F15" s="9">
        <v>0</v>
      </c>
      <c r="G15" s="7">
        <f t="shared" si="3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9">
        <f t="shared" si="4"/>
        <v>5743.3683488657125</v>
      </c>
      <c r="L15" s="4"/>
      <c r="M15" s="4">
        <f t="shared" si="5"/>
        <v>574.3368348865713</v>
      </c>
      <c r="N15" s="4">
        <f t="shared" si="6"/>
        <v>1148.6736697731426</v>
      </c>
      <c r="O15" s="4">
        <f t="shared" si="7"/>
        <v>1723.0105046597137</v>
      </c>
      <c r="P15" s="4">
        <f t="shared" si="8"/>
        <v>2297.3473395462852</v>
      </c>
      <c r="Q15" s="9">
        <f t="shared" si="9"/>
        <v>9364.1875253245307</v>
      </c>
      <c r="R15" s="4">
        <f t="shared" si="10"/>
        <v>936.41875253245314</v>
      </c>
      <c r="S15" s="4">
        <f t="shared" si="11"/>
        <v>1872.8375050649063</v>
      </c>
      <c r="T15" s="4">
        <f t="shared" si="12"/>
        <v>2809.2562575973593</v>
      </c>
      <c r="U15" s="4">
        <f t="shared" si="13"/>
        <v>3745.6750101298126</v>
      </c>
      <c r="V15" s="31"/>
      <c r="W15" s="31"/>
      <c r="X15" s="31"/>
      <c r="Y15" s="31"/>
      <c r="Z15" s="31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1" ht="37.5">
      <c r="A16" s="19" t="s">
        <v>2</v>
      </c>
      <c r="B16" s="22">
        <v>30310.6</v>
      </c>
      <c r="C16" s="4">
        <f t="shared" si="2"/>
        <v>1460.24597094214</v>
      </c>
      <c r="D16" s="9">
        <f t="shared" si="0"/>
        <v>1413.5180998719916</v>
      </c>
      <c r="E16" s="4"/>
      <c r="F16" s="9">
        <v>0</v>
      </c>
      <c r="G16" s="7">
        <f t="shared" si="3"/>
        <v>0</v>
      </c>
      <c r="H16" s="7">
        <f t="shared" si="1"/>
        <v>0</v>
      </c>
      <c r="I16" s="7">
        <f t="shared" si="1"/>
        <v>0</v>
      </c>
      <c r="J16" s="7">
        <f t="shared" si="1"/>
        <v>0</v>
      </c>
      <c r="K16" s="9">
        <f t="shared" si="4"/>
        <v>537.37051730670748</v>
      </c>
      <c r="L16" s="4"/>
      <c r="M16" s="4">
        <f t="shared" si="5"/>
        <v>53.73705173067075</v>
      </c>
      <c r="N16" s="4">
        <f t="shared" si="6"/>
        <v>107.4741034613415</v>
      </c>
      <c r="O16" s="4">
        <f t="shared" si="7"/>
        <v>161.21115519201223</v>
      </c>
      <c r="P16" s="4">
        <f t="shared" si="8"/>
        <v>214.948206922683</v>
      </c>
      <c r="Q16" s="9">
        <f t="shared" si="9"/>
        <v>876.14758256528398</v>
      </c>
      <c r="R16" s="4">
        <f t="shared" si="10"/>
        <v>87.614758256528404</v>
      </c>
      <c r="S16" s="4">
        <f t="shared" si="11"/>
        <v>175.22951651305681</v>
      </c>
      <c r="T16" s="4">
        <f t="shared" si="12"/>
        <v>262.84427476958518</v>
      </c>
      <c r="U16" s="4">
        <f t="shared" si="13"/>
        <v>350.45903302611362</v>
      </c>
      <c r="V16" s="31"/>
      <c r="W16" s="31"/>
      <c r="X16" s="31"/>
      <c r="Y16" s="31"/>
      <c r="Z16" s="31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8.75">
      <c r="A17" s="19" t="s">
        <v>47</v>
      </c>
      <c r="B17" s="22">
        <v>125184.6</v>
      </c>
      <c r="C17" s="4">
        <f t="shared" si="2"/>
        <v>6030.9036368136376</v>
      </c>
      <c r="D17" s="9">
        <f t="shared" si="0"/>
        <v>7837.9147204356013</v>
      </c>
      <c r="E17" s="4"/>
      <c r="F17" s="9">
        <v>2000</v>
      </c>
      <c r="G17" s="7">
        <f t="shared" si="3"/>
        <v>0</v>
      </c>
      <c r="H17" s="7">
        <f t="shared" si="1"/>
        <v>0</v>
      </c>
      <c r="I17" s="7">
        <f t="shared" si="1"/>
        <v>0</v>
      </c>
      <c r="J17" s="7">
        <v>2000</v>
      </c>
      <c r="K17" s="9">
        <f t="shared" si="4"/>
        <v>2219.3725383474184</v>
      </c>
      <c r="L17" s="4"/>
      <c r="M17" s="4">
        <f t="shared" si="5"/>
        <v>221.93725383474185</v>
      </c>
      <c r="N17" s="4">
        <f t="shared" si="6"/>
        <v>443.87450766948371</v>
      </c>
      <c r="O17" s="4">
        <f t="shared" si="7"/>
        <v>665.8117615042255</v>
      </c>
      <c r="P17" s="4">
        <f t="shared" si="8"/>
        <v>887.74901533896741</v>
      </c>
      <c r="Q17" s="9">
        <f t="shared" si="9"/>
        <v>3618.5421820881825</v>
      </c>
      <c r="R17" s="4">
        <f t="shared" si="10"/>
        <v>361.85421820881828</v>
      </c>
      <c r="S17" s="4">
        <f t="shared" si="11"/>
        <v>723.70843641763656</v>
      </c>
      <c r="T17" s="4">
        <f t="shared" si="12"/>
        <v>1085.5626546264548</v>
      </c>
      <c r="U17" s="4">
        <f t="shared" si="13"/>
        <v>1447.4168728352731</v>
      </c>
      <c r="V17" s="31"/>
      <c r="W17" s="31"/>
      <c r="X17" s="31"/>
      <c r="Y17" s="31"/>
      <c r="Z17" s="31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8.75">
      <c r="A18" s="19" t="s">
        <v>42</v>
      </c>
      <c r="B18" s="22">
        <v>144181.20000000001</v>
      </c>
      <c r="C18" s="4">
        <f t="shared" si="2"/>
        <v>6946.0854085898291</v>
      </c>
      <c r="D18" s="9">
        <f t="shared" si="0"/>
        <v>6723.8106755149547</v>
      </c>
      <c r="E18" s="4"/>
      <c r="F18" s="9">
        <v>0</v>
      </c>
      <c r="G18" s="7">
        <f t="shared" si="3"/>
        <v>0</v>
      </c>
      <c r="H18" s="7">
        <f t="shared" si="1"/>
        <v>0</v>
      </c>
      <c r="I18" s="7">
        <f t="shared" si="1"/>
        <v>0</v>
      </c>
      <c r="J18" s="7">
        <f t="shared" si="1"/>
        <v>0</v>
      </c>
      <c r="K18" s="9">
        <f t="shared" si="4"/>
        <v>2556.1594303610573</v>
      </c>
      <c r="L18" s="4"/>
      <c r="M18" s="4">
        <f>K18*10%</f>
        <v>255.61594303610573</v>
      </c>
      <c r="N18" s="4">
        <f t="shared" si="6"/>
        <v>511.23188607221147</v>
      </c>
      <c r="O18" s="4">
        <f t="shared" si="7"/>
        <v>766.84782910831711</v>
      </c>
      <c r="P18" s="4">
        <f t="shared" si="8"/>
        <v>1022.4637721444229</v>
      </c>
      <c r="Q18" s="9">
        <f t="shared" si="9"/>
        <v>4167.6512451538974</v>
      </c>
      <c r="R18" s="4">
        <f t="shared" si="10"/>
        <v>416.76512451538974</v>
      </c>
      <c r="S18" s="4">
        <f t="shared" si="11"/>
        <v>833.53024903077949</v>
      </c>
      <c r="T18" s="4">
        <f t="shared" si="12"/>
        <v>1250.2953735461692</v>
      </c>
      <c r="U18" s="4">
        <f t="shared" si="13"/>
        <v>1667.060498061559</v>
      </c>
      <c r="V18" s="31"/>
      <c r="W18" s="31"/>
      <c r="X18" s="31"/>
      <c r="Y18" s="31"/>
      <c r="Z18" s="31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27.75" customHeight="1">
      <c r="A19" s="19" t="s">
        <v>11</v>
      </c>
      <c r="B19" s="22">
        <v>98886.9</v>
      </c>
      <c r="C19" s="4">
        <f t="shared" si="2"/>
        <v>4763.9834679603273</v>
      </c>
      <c r="D19" s="9">
        <f t="shared" si="0"/>
        <v>4611.5359969855963</v>
      </c>
      <c r="E19" s="4"/>
      <c r="F19" s="9">
        <v>0</v>
      </c>
      <c r="G19" s="7">
        <f t="shared" si="3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9">
        <f t="shared" si="4"/>
        <v>1753.1459162094004</v>
      </c>
      <c r="L19" s="4"/>
      <c r="M19" s="4">
        <f t="shared" si="5"/>
        <v>175.31459162094006</v>
      </c>
      <c r="N19" s="4">
        <f t="shared" si="6"/>
        <v>350.62918324188013</v>
      </c>
      <c r="O19" s="4">
        <f t="shared" si="7"/>
        <v>525.94377486282008</v>
      </c>
      <c r="P19" s="4">
        <f t="shared" si="8"/>
        <v>701.25836648376026</v>
      </c>
      <c r="Q19" s="9">
        <f t="shared" si="9"/>
        <v>2858.3900807761961</v>
      </c>
      <c r="R19" s="4">
        <f t="shared" si="10"/>
        <v>285.83900807761961</v>
      </c>
      <c r="S19" s="4">
        <f t="shared" si="11"/>
        <v>571.67801615523922</v>
      </c>
      <c r="T19" s="4">
        <f t="shared" si="12"/>
        <v>857.51702423285883</v>
      </c>
      <c r="U19" s="4">
        <f t="shared" si="13"/>
        <v>1143.3560323104784</v>
      </c>
      <c r="V19" s="31"/>
      <c r="W19" s="31"/>
      <c r="X19" s="31"/>
      <c r="Y19" s="31"/>
      <c r="Z19" s="31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8.75">
      <c r="A20" s="19" t="s">
        <v>46</v>
      </c>
      <c r="B20" s="22">
        <v>31967.200000000001</v>
      </c>
      <c r="C20" s="4">
        <f t="shared" si="2"/>
        <v>1540.0544694694786</v>
      </c>
      <c r="D20" s="9">
        <f t="shared" si="0"/>
        <v>1490.7727264464552</v>
      </c>
      <c r="E20" s="4"/>
      <c r="F20" s="9">
        <v>0</v>
      </c>
      <c r="G20" s="7">
        <f t="shared" si="3"/>
        <v>0</v>
      </c>
      <c r="H20" s="7">
        <f t="shared" si="1"/>
        <v>0</v>
      </c>
      <c r="I20" s="7">
        <f t="shared" si="1"/>
        <v>0</v>
      </c>
      <c r="J20" s="7">
        <f t="shared" si="1"/>
        <v>0</v>
      </c>
      <c r="K20" s="9">
        <f t="shared" si="4"/>
        <v>566.74004476476807</v>
      </c>
      <c r="L20" s="4"/>
      <c r="M20" s="4">
        <f t="shared" si="5"/>
        <v>56.67400447647681</v>
      </c>
      <c r="N20" s="4">
        <f t="shared" si="6"/>
        <v>113.34800895295362</v>
      </c>
      <c r="O20" s="4">
        <f t="shared" si="7"/>
        <v>170.02201342943042</v>
      </c>
      <c r="P20" s="4">
        <f t="shared" si="8"/>
        <v>226.69601790590724</v>
      </c>
      <c r="Q20" s="9">
        <f t="shared" si="9"/>
        <v>924.03268168168711</v>
      </c>
      <c r="R20" s="4">
        <f t="shared" si="10"/>
        <v>92.403268168168722</v>
      </c>
      <c r="S20" s="4">
        <f t="shared" si="11"/>
        <v>184.80653633633744</v>
      </c>
      <c r="T20" s="4">
        <f t="shared" si="12"/>
        <v>277.20980450450611</v>
      </c>
      <c r="U20" s="4">
        <f t="shared" si="13"/>
        <v>369.61307267267489</v>
      </c>
      <c r="V20" s="31"/>
      <c r="W20" s="31"/>
      <c r="X20" s="31"/>
      <c r="Y20" s="31"/>
      <c r="Z20" s="31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18.75">
      <c r="A21" s="19" t="s">
        <v>40</v>
      </c>
      <c r="B21" s="22">
        <v>22782</v>
      </c>
      <c r="C21" s="4">
        <f t="shared" si="2"/>
        <v>1097.5475150608645</v>
      </c>
      <c r="D21" s="9">
        <f t="shared" si="0"/>
        <v>1062.4259945789167</v>
      </c>
      <c r="E21" s="4"/>
      <c r="F21" s="9">
        <v>0</v>
      </c>
      <c r="G21" s="7">
        <f t="shared" si="3"/>
        <v>0</v>
      </c>
      <c r="H21" s="7">
        <f t="shared" si="1"/>
        <v>0</v>
      </c>
      <c r="I21" s="7">
        <f t="shared" si="1"/>
        <v>0</v>
      </c>
      <c r="J21" s="7">
        <f t="shared" si="1"/>
        <v>0</v>
      </c>
      <c r="K21" s="9">
        <f t="shared" si="4"/>
        <v>403.8974855423981</v>
      </c>
      <c r="L21" s="4"/>
      <c r="M21" s="4">
        <f t="shared" si="5"/>
        <v>40.389748554239816</v>
      </c>
      <c r="N21" s="4">
        <f t="shared" si="6"/>
        <v>80.779497108479632</v>
      </c>
      <c r="O21" s="4">
        <f t="shared" si="7"/>
        <v>121.16924566271942</v>
      </c>
      <c r="P21" s="4">
        <f t="shared" si="8"/>
        <v>161.55899421695926</v>
      </c>
      <c r="Q21" s="9">
        <f t="shared" si="9"/>
        <v>658.5285090365187</v>
      </c>
      <c r="R21" s="4">
        <f t="shared" si="10"/>
        <v>65.85285090365187</v>
      </c>
      <c r="S21" s="4">
        <f t="shared" si="11"/>
        <v>131.70570180730374</v>
      </c>
      <c r="T21" s="4">
        <f t="shared" si="12"/>
        <v>197.55855271095561</v>
      </c>
      <c r="U21" s="4">
        <f t="shared" si="13"/>
        <v>263.41140361460748</v>
      </c>
      <c r="V21" s="31"/>
      <c r="W21" s="31"/>
      <c r="X21" s="31"/>
      <c r="Y21" s="31"/>
      <c r="Z21" s="31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21" customHeight="1">
      <c r="A22" s="19" t="s">
        <v>24</v>
      </c>
      <c r="B22" s="22">
        <v>59270.9</v>
      </c>
      <c r="C22" s="4">
        <f t="shared" si="2"/>
        <v>2855.4397774743647</v>
      </c>
      <c r="D22" s="9">
        <f t="shared" si="0"/>
        <v>2764.0657045951848</v>
      </c>
      <c r="E22" s="4"/>
      <c r="F22" s="9">
        <v>0</v>
      </c>
      <c r="G22" s="7">
        <f t="shared" si="3"/>
        <v>0</v>
      </c>
      <c r="H22" s="7">
        <f t="shared" si="1"/>
        <v>0</v>
      </c>
      <c r="I22" s="7">
        <f t="shared" si="1"/>
        <v>0</v>
      </c>
      <c r="J22" s="7">
        <f t="shared" si="1"/>
        <v>0</v>
      </c>
      <c r="K22" s="9">
        <f t="shared" si="4"/>
        <v>1050.8018381105662</v>
      </c>
      <c r="L22" s="4"/>
      <c r="M22" s="4">
        <f t="shared" si="5"/>
        <v>105.08018381105663</v>
      </c>
      <c r="N22" s="4">
        <f t="shared" si="6"/>
        <v>210.16036762211326</v>
      </c>
      <c r="O22" s="4">
        <f t="shared" si="7"/>
        <v>315.24055143316986</v>
      </c>
      <c r="P22" s="4">
        <f t="shared" si="8"/>
        <v>420.32073524422651</v>
      </c>
      <c r="Q22" s="9">
        <f t="shared" si="9"/>
        <v>1713.2638664846188</v>
      </c>
      <c r="R22" s="4">
        <f t="shared" si="10"/>
        <v>171.32638664846189</v>
      </c>
      <c r="S22" s="4">
        <f t="shared" si="11"/>
        <v>342.65277329692378</v>
      </c>
      <c r="T22" s="4">
        <f t="shared" si="12"/>
        <v>513.97915994538562</v>
      </c>
      <c r="U22" s="4">
        <f t="shared" si="13"/>
        <v>685.30554659384757</v>
      </c>
      <c r="V22" s="31"/>
      <c r="W22" s="31"/>
      <c r="X22" s="31"/>
      <c r="Y22" s="31"/>
      <c r="Z22" s="31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8.75">
      <c r="A23" s="19" t="s">
        <v>30</v>
      </c>
      <c r="B23" s="22">
        <v>205886.5</v>
      </c>
      <c r="C23" s="4">
        <f t="shared" si="2"/>
        <v>9918.8050416810929</v>
      </c>
      <c r="D23" s="9">
        <f t="shared" si="0"/>
        <v>9601.4032803472983</v>
      </c>
      <c r="E23" s="4"/>
      <c r="F23" s="9">
        <v>0</v>
      </c>
      <c r="G23" s="7">
        <f t="shared" si="3"/>
        <v>0</v>
      </c>
      <c r="H23" s="7">
        <f t="shared" si="3"/>
        <v>0</v>
      </c>
      <c r="I23" s="7">
        <f t="shared" si="3"/>
        <v>0</v>
      </c>
      <c r="J23" s="7">
        <f t="shared" si="3"/>
        <v>0</v>
      </c>
      <c r="K23" s="9">
        <f t="shared" si="4"/>
        <v>3650.120255338642</v>
      </c>
      <c r="L23" s="4"/>
      <c r="M23" s="4">
        <f t="shared" si="5"/>
        <v>365.01202553386423</v>
      </c>
      <c r="N23" s="4">
        <f t="shared" si="6"/>
        <v>730.02405106772846</v>
      </c>
      <c r="O23" s="4">
        <f t="shared" si="7"/>
        <v>1095.0360766015926</v>
      </c>
      <c r="P23" s="4">
        <f t="shared" si="8"/>
        <v>1460.0481021354569</v>
      </c>
      <c r="Q23" s="9">
        <f t="shared" si="9"/>
        <v>5951.2830250086554</v>
      </c>
      <c r="R23" s="4">
        <f t="shared" si="10"/>
        <v>595.12830250086552</v>
      </c>
      <c r="S23" s="4">
        <f t="shared" si="11"/>
        <v>1190.256605001731</v>
      </c>
      <c r="T23" s="4">
        <f t="shared" si="12"/>
        <v>1785.3849075025967</v>
      </c>
      <c r="U23" s="4">
        <f t="shared" si="13"/>
        <v>2380.5132100034621</v>
      </c>
      <c r="V23" s="31"/>
      <c r="W23" s="31"/>
      <c r="X23" s="31"/>
      <c r="Y23" s="31"/>
      <c r="Z23" s="31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18.75">
      <c r="A24" s="19" t="s">
        <v>28</v>
      </c>
      <c r="B24" s="22">
        <v>86776.9</v>
      </c>
      <c r="C24" s="4">
        <f t="shared" si="2"/>
        <v>4180.5711070004882</v>
      </c>
      <c r="D24" s="9">
        <f t="shared" si="0"/>
        <v>4046.7928315764725</v>
      </c>
      <c r="E24" s="4"/>
      <c r="F24" s="9">
        <v>0</v>
      </c>
      <c r="G24" s="7">
        <f t="shared" si="3"/>
        <v>0</v>
      </c>
      <c r="H24" s="7">
        <f t="shared" si="3"/>
        <v>0</v>
      </c>
      <c r="I24" s="7">
        <f t="shared" si="3"/>
        <v>0</v>
      </c>
      <c r="J24" s="7">
        <f t="shared" si="3"/>
        <v>0</v>
      </c>
      <c r="K24" s="9">
        <f t="shared" si="4"/>
        <v>1538.4501673761797</v>
      </c>
      <c r="L24" s="4"/>
      <c r="M24" s="4">
        <f t="shared" si="5"/>
        <v>153.84501673761798</v>
      </c>
      <c r="N24" s="4">
        <f t="shared" si="6"/>
        <v>307.69003347523596</v>
      </c>
      <c r="O24" s="4">
        <f t="shared" si="7"/>
        <v>461.53505021285389</v>
      </c>
      <c r="P24" s="4">
        <f t="shared" si="8"/>
        <v>615.38006695047193</v>
      </c>
      <c r="Q24" s="9">
        <f t="shared" si="9"/>
        <v>2508.3426642002928</v>
      </c>
      <c r="R24" s="4">
        <f t="shared" si="10"/>
        <v>250.83426642002928</v>
      </c>
      <c r="S24" s="4">
        <f t="shared" si="11"/>
        <v>501.66853284005856</v>
      </c>
      <c r="T24" s="4">
        <f t="shared" si="12"/>
        <v>752.50279926008784</v>
      </c>
      <c r="U24" s="4">
        <f t="shared" si="13"/>
        <v>1003.3370656801171</v>
      </c>
      <c r="V24" s="31"/>
      <c r="W24" s="31"/>
      <c r="X24" s="31"/>
      <c r="Y24" s="31"/>
      <c r="Z24" s="31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18.75">
      <c r="A25" s="19" t="s">
        <v>3</v>
      </c>
      <c r="B25" s="22">
        <v>189089.4</v>
      </c>
      <c r="C25" s="4">
        <f t="shared" si="2"/>
        <v>9109.5865637059869</v>
      </c>
      <c r="D25" s="9">
        <f t="shared" si="0"/>
        <v>8818.0797936673953</v>
      </c>
      <c r="E25" s="4"/>
      <c r="F25" s="9"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9">
        <f t="shared" si="4"/>
        <v>3352.3278554438029</v>
      </c>
      <c r="L25" s="4"/>
      <c r="M25" s="4">
        <f t="shared" si="5"/>
        <v>335.23278554438031</v>
      </c>
      <c r="N25" s="4">
        <f t="shared" si="6"/>
        <v>670.46557108876061</v>
      </c>
      <c r="O25" s="4">
        <f t="shared" si="7"/>
        <v>1005.6983566331409</v>
      </c>
      <c r="P25" s="4">
        <f t="shared" si="8"/>
        <v>1340.9311421775212</v>
      </c>
      <c r="Q25" s="9">
        <f t="shared" si="9"/>
        <v>5465.7519382235923</v>
      </c>
      <c r="R25" s="4">
        <f t="shared" si="10"/>
        <v>546.57519382235921</v>
      </c>
      <c r="S25" s="4">
        <f t="shared" si="11"/>
        <v>1093.1503876447184</v>
      </c>
      <c r="T25" s="4">
        <f t="shared" si="12"/>
        <v>1639.7255814670777</v>
      </c>
      <c r="U25" s="4">
        <f t="shared" si="13"/>
        <v>2186.3007752894368</v>
      </c>
      <c r="V25" s="31"/>
      <c r="W25" s="31"/>
      <c r="X25" s="31"/>
      <c r="Y25" s="31"/>
      <c r="Z25" s="31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18.75">
      <c r="A26" s="19" t="s">
        <v>38</v>
      </c>
      <c r="B26" s="22">
        <v>35517.800000000003</v>
      </c>
      <c r="C26" s="4">
        <f t="shared" si="2"/>
        <v>1711.1084685466058</v>
      </c>
      <c r="D26" s="9">
        <f t="shared" si="0"/>
        <v>1656.3529975531144</v>
      </c>
      <c r="E26" s="4"/>
      <c r="F26" s="9">
        <v>0</v>
      </c>
      <c r="G26" s="7">
        <f t="shared" si="3"/>
        <v>0</v>
      </c>
      <c r="H26" s="7">
        <f t="shared" si="3"/>
        <v>0</v>
      </c>
      <c r="I26" s="7">
        <f t="shared" si="3"/>
        <v>0</v>
      </c>
      <c r="J26" s="7">
        <f t="shared" si="3"/>
        <v>0</v>
      </c>
      <c r="K26" s="9">
        <f t="shared" si="4"/>
        <v>629.68791642515089</v>
      </c>
      <c r="L26" s="4"/>
      <c r="M26" s="4">
        <f t="shared" si="5"/>
        <v>62.968791642515093</v>
      </c>
      <c r="N26" s="4">
        <f t="shared" si="6"/>
        <v>125.93758328503019</v>
      </c>
      <c r="O26" s="4">
        <f t="shared" si="7"/>
        <v>188.90637492754527</v>
      </c>
      <c r="P26" s="4">
        <f t="shared" si="8"/>
        <v>251.87516657006037</v>
      </c>
      <c r="Q26" s="9">
        <f t="shared" si="9"/>
        <v>1026.6650811279635</v>
      </c>
      <c r="R26" s="4">
        <f t="shared" si="10"/>
        <v>102.66650811279635</v>
      </c>
      <c r="S26" s="4">
        <f t="shared" si="11"/>
        <v>205.3330162255927</v>
      </c>
      <c r="T26" s="4">
        <f t="shared" si="12"/>
        <v>307.99952433838905</v>
      </c>
      <c r="U26" s="4">
        <f t="shared" si="13"/>
        <v>410.6660324511854</v>
      </c>
      <c r="V26" s="31"/>
      <c r="W26" s="31"/>
      <c r="X26" s="31"/>
      <c r="Y26" s="31"/>
      <c r="Z26" s="31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8.75">
      <c r="A27" s="19" t="s">
        <v>26</v>
      </c>
      <c r="B27" s="22">
        <v>32608.5</v>
      </c>
      <c r="C27" s="4">
        <f t="shared" si="2"/>
        <v>1570.9497912765426</v>
      </c>
      <c r="D27" s="9">
        <f t="shared" si="0"/>
        <v>1520.6793979556933</v>
      </c>
      <c r="E27" s="4"/>
      <c r="F27" s="9">
        <v>0</v>
      </c>
      <c r="G27" s="7">
        <f t="shared" si="3"/>
        <v>0</v>
      </c>
      <c r="H27" s="7">
        <f t="shared" si="3"/>
        <v>0</v>
      </c>
      <c r="I27" s="7">
        <f t="shared" si="3"/>
        <v>0</v>
      </c>
      <c r="J27" s="7">
        <f t="shared" si="3"/>
        <v>0</v>
      </c>
      <c r="K27" s="9">
        <f t="shared" si="4"/>
        <v>578.10952318976763</v>
      </c>
      <c r="L27" s="4"/>
      <c r="M27" s="4">
        <f t="shared" si="5"/>
        <v>57.810952318976767</v>
      </c>
      <c r="N27" s="4">
        <f t="shared" si="6"/>
        <v>115.62190463795353</v>
      </c>
      <c r="O27" s="4">
        <f t="shared" si="7"/>
        <v>173.43285695693029</v>
      </c>
      <c r="P27" s="4">
        <f t="shared" si="8"/>
        <v>231.24380927590707</v>
      </c>
      <c r="Q27" s="9">
        <f t="shared" si="9"/>
        <v>942.56987476592553</v>
      </c>
      <c r="R27" s="4">
        <f t="shared" si="10"/>
        <v>94.256987476592556</v>
      </c>
      <c r="S27" s="4">
        <f t="shared" si="11"/>
        <v>188.51397495318511</v>
      </c>
      <c r="T27" s="4">
        <f t="shared" si="12"/>
        <v>282.77096242977763</v>
      </c>
      <c r="U27" s="4">
        <f t="shared" si="13"/>
        <v>377.02794990637022</v>
      </c>
      <c r="V27" s="31"/>
      <c r="W27" s="31"/>
      <c r="X27" s="31"/>
      <c r="Y27" s="31"/>
      <c r="Z27" s="31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8.75">
      <c r="A28" s="19" t="s">
        <v>51</v>
      </c>
      <c r="B28" s="22">
        <v>46903.5</v>
      </c>
      <c r="C28" s="4">
        <f t="shared" si="2"/>
        <v>2259.6268928389627</v>
      </c>
      <c r="D28" s="9">
        <f t="shared" si="0"/>
        <v>2187.3188322681158</v>
      </c>
      <c r="E28" s="4"/>
      <c r="F28" s="9">
        <v>0</v>
      </c>
      <c r="G28" s="7">
        <f t="shared" si="3"/>
        <v>0</v>
      </c>
      <c r="H28" s="7">
        <f t="shared" si="3"/>
        <v>0</v>
      </c>
      <c r="I28" s="7">
        <f t="shared" si="3"/>
        <v>0</v>
      </c>
      <c r="J28" s="7">
        <f t="shared" si="3"/>
        <v>0</v>
      </c>
      <c r="K28" s="9">
        <f t="shared" si="4"/>
        <v>831.54269656473821</v>
      </c>
      <c r="L28" s="4"/>
      <c r="M28" s="4">
        <f t="shared" si="5"/>
        <v>83.154269656473829</v>
      </c>
      <c r="N28" s="4">
        <f t="shared" si="6"/>
        <v>166.30853931294766</v>
      </c>
      <c r="O28" s="4">
        <f t="shared" si="7"/>
        <v>249.46280896942145</v>
      </c>
      <c r="P28" s="4">
        <f t="shared" si="8"/>
        <v>332.61707862589532</v>
      </c>
      <c r="Q28" s="9">
        <f t="shared" si="9"/>
        <v>1355.7761357033776</v>
      </c>
      <c r="R28" s="4">
        <f t="shared" si="10"/>
        <v>135.57761357033777</v>
      </c>
      <c r="S28" s="4">
        <f t="shared" si="11"/>
        <v>271.15522714067555</v>
      </c>
      <c r="T28" s="4">
        <f t="shared" si="12"/>
        <v>406.73284071101324</v>
      </c>
      <c r="U28" s="4">
        <f t="shared" si="13"/>
        <v>542.3104542813511</v>
      </c>
      <c r="V28" s="31"/>
      <c r="W28" s="31"/>
      <c r="X28" s="31"/>
      <c r="Y28" s="31"/>
      <c r="Z28" s="31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8.75">
      <c r="A29" s="19" t="s">
        <v>0</v>
      </c>
      <c r="B29" s="22">
        <v>51905.4</v>
      </c>
      <c r="C29" s="4">
        <f t="shared" si="2"/>
        <v>2500.5988406742249</v>
      </c>
      <c r="D29" s="9">
        <f t="shared" si="0"/>
        <v>2420.5796777726496</v>
      </c>
      <c r="E29" s="4"/>
      <c r="F29" s="9">
        <v>0</v>
      </c>
      <c r="G29" s="7">
        <f t="shared" si="3"/>
        <v>0</v>
      </c>
      <c r="H29" s="7">
        <f t="shared" si="3"/>
        <v>0</v>
      </c>
      <c r="I29" s="7">
        <f t="shared" si="3"/>
        <v>0</v>
      </c>
      <c r="J29" s="7">
        <f t="shared" si="3"/>
        <v>0</v>
      </c>
      <c r="K29" s="9">
        <f t="shared" si="4"/>
        <v>920.22037336811479</v>
      </c>
      <c r="L29" s="4"/>
      <c r="M29" s="4">
        <f t="shared" si="5"/>
        <v>92.022037336811479</v>
      </c>
      <c r="N29" s="4">
        <f t="shared" si="6"/>
        <v>184.04407467362296</v>
      </c>
      <c r="O29" s="4">
        <f t="shared" si="7"/>
        <v>276.06611201043444</v>
      </c>
      <c r="P29" s="4">
        <f t="shared" si="8"/>
        <v>368.08814934724592</v>
      </c>
      <c r="Q29" s="9">
        <f t="shared" si="9"/>
        <v>1500.3593044045349</v>
      </c>
      <c r="R29" s="4">
        <f t="shared" si="10"/>
        <v>150.03593044045348</v>
      </c>
      <c r="S29" s="4">
        <f t="shared" si="11"/>
        <v>300.07186088090697</v>
      </c>
      <c r="T29" s="4">
        <f t="shared" si="12"/>
        <v>450.10779132136048</v>
      </c>
      <c r="U29" s="4">
        <f t="shared" si="13"/>
        <v>600.14372176181394</v>
      </c>
      <c r="V29" s="31"/>
      <c r="W29" s="31"/>
      <c r="X29" s="31"/>
      <c r="Y29" s="31"/>
      <c r="Z29" s="31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37.5">
      <c r="A30" s="19" t="s">
        <v>22</v>
      </c>
      <c r="B30" s="22">
        <v>32777</v>
      </c>
      <c r="C30" s="4">
        <f t="shared" si="2"/>
        <v>1579.0674612040186</v>
      </c>
      <c r="D30" s="9">
        <f t="shared" si="0"/>
        <v>1528.53730244549</v>
      </c>
      <c r="E30" s="4"/>
      <c r="F30" s="9">
        <v>0</v>
      </c>
      <c r="G30" s="7">
        <f t="shared" si="3"/>
        <v>0</v>
      </c>
      <c r="H30" s="7">
        <f t="shared" si="3"/>
        <v>0</v>
      </c>
      <c r="I30" s="7">
        <f t="shared" si="3"/>
        <v>0</v>
      </c>
      <c r="J30" s="7">
        <f t="shared" si="3"/>
        <v>0</v>
      </c>
      <c r="K30" s="9">
        <f t="shared" si="4"/>
        <v>581.09682572307884</v>
      </c>
      <c r="L30" s="4"/>
      <c r="M30" s="4">
        <f t="shared" si="5"/>
        <v>58.109682572307889</v>
      </c>
      <c r="N30" s="4">
        <f t="shared" si="6"/>
        <v>116.21936514461578</v>
      </c>
      <c r="O30" s="4">
        <f t="shared" si="7"/>
        <v>174.32904771692364</v>
      </c>
      <c r="P30" s="4">
        <f t="shared" si="8"/>
        <v>232.43873028923156</v>
      </c>
      <c r="Q30" s="9">
        <f t="shared" si="9"/>
        <v>947.44047672241118</v>
      </c>
      <c r="R30" s="4">
        <f t="shared" si="10"/>
        <v>94.744047672241123</v>
      </c>
      <c r="S30" s="4">
        <f t="shared" si="11"/>
        <v>189.48809534448225</v>
      </c>
      <c r="T30" s="4">
        <f t="shared" si="12"/>
        <v>284.23214301672334</v>
      </c>
      <c r="U30" s="4">
        <f t="shared" si="13"/>
        <v>378.97619068896449</v>
      </c>
      <c r="V30" s="31"/>
      <c r="W30" s="31"/>
      <c r="X30" s="31"/>
      <c r="Y30" s="31"/>
      <c r="Z30" s="31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18.75">
      <c r="A31" s="19" t="s">
        <v>54</v>
      </c>
      <c r="B31" s="22">
        <v>35856.800000000003</v>
      </c>
      <c r="C31" s="4">
        <f t="shared" si="2"/>
        <v>1727.4401605668688</v>
      </c>
      <c r="D31" s="9">
        <f t="shared" si="0"/>
        <v>1672.1620754287287</v>
      </c>
      <c r="E31" s="4"/>
      <c r="F31" s="9">
        <v>0</v>
      </c>
      <c r="G31" s="7">
        <f t="shared" si="3"/>
        <v>0</v>
      </c>
      <c r="H31" s="7">
        <f t="shared" si="3"/>
        <v>0</v>
      </c>
      <c r="I31" s="7">
        <f t="shared" si="3"/>
        <v>0</v>
      </c>
      <c r="J31" s="7">
        <f t="shared" si="3"/>
        <v>0</v>
      </c>
      <c r="K31" s="9">
        <f t="shared" si="4"/>
        <v>635.69797908860767</v>
      </c>
      <c r="L31" s="4"/>
      <c r="M31" s="4">
        <f t="shared" si="5"/>
        <v>63.569797908860771</v>
      </c>
      <c r="N31" s="4">
        <f t="shared" si="6"/>
        <v>127.13959581772154</v>
      </c>
      <c r="O31" s="4">
        <f t="shared" si="7"/>
        <v>190.70939372658231</v>
      </c>
      <c r="P31" s="4">
        <f t="shared" si="8"/>
        <v>254.27919163544308</v>
      </c>
      <c r="Q31" s="9">
        <f t="shared" si="9"/>
        <v>1036.4640963401212</v>
      </c>
      <c r="R31" s="4">
        <f t="shared" si="10"/>
        <v>103.64640963401212</v>
      </c>
      <c r="S31" s="4">
        <f t="shared" si="11"/>
        <v>207.29281926802423</v>
      </c>
      <c r="T31" s="4">
        <f t="shared" si="12"/>
        <v>310.93922890203635</v>
      </c>
      <c r="U31" s="4">
        <f t="shared" si="13"/>
        <v>414.58563853604846</v>
      </c>
      <c r="V31" s="31"/>
      <c r="W31" s="31"/>
      <c r="X31" s="31"/>
      <c r="Y31" s="31"/>
      <c r="Z31" s="31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ht="18.75">
      <c r="A32" s="19" t="s">
        <v>32</v>
      </c>
      <c r="B32" s="22">
        <v>184047.3</v>
      </c>
      <c r="C32" s="4">
        <f t="shared" si="2"/>
        <v>8866.6779373479676</v>
      </c>
      <c r="D32" s="9">
        <f t="shared" si="0"/>
        <v>8582.9442433528329</v>
      </c>
      <c r="E32" s="4"/>
      <c r="F32" s="9">
        <v>0</v>
      </c>
      <c r="G32" s="7">
        <f t="shared" si="3"/>
        <v>0</v>
      </c>
      <c r="H32" s="7">
        <f t="shared" si="3"/>
        <v>0</v>
      </c>
      <c r="I32" s="7">
        <f t="shared" si="3"/>
        <v>0</v>
      </c>
      <c r="J32" s="7">
        <f t="shared" si="3"/>
        <v>0</v>
      </c>
      <c r="K32" s="9">
        <f t="shared" si="4"/>
        <v>3262.9374809440519</v>
      </c>
      <c r="L32" s="4"/>
      <c r="M32" s="4">
        <f t="shared" si="5"/>
        <v>326.2937480944052</v>
      </c>
      <c r="N32" s="4">
        <f t="shared" si="6"/>
        <v>652.58749618881041</v>
      </c>
      <c r="O32" s="4">
        <f t="shared" si="7"/>
        <v>978.88124428321555</v>
      </c>
      <c r="P32" s="4">
        <f t="shared" si="8"/>
        <v>1305.1749923776208</v>
      </c>
      <c r="Q32" s="9">
        <f t="shared" si="9"/>
        <v>5320.0067624087806</v>
      </c>
      <c r="R32" s="4">
        <f t="shared" si="10"/>
        <v>532.00067624087808</v>
      </c>
      <c r="S32" s="4">
        <f t="shared" si="11"/>
        <v>1064.0013524817562</v>
      </c>
      <c r="T32" s="4">
        <f t="shared" si="12"/>
        <v>1596.0020287226341</v>
      </c>
      <c r="U32" s="4">
        <f t="shared" si="13"/>
        <v>2128.0027049635123</v>
      </c>
      <c r="V32" s="31"/>
      <c r="W32" s="31"/>
      <c r="X32" s="31"/>
      <c r="Y32" s="31"/>
      <c r="Z32" s="31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8.75">
      <c r="A33" s="19" t="s">
        <v>43</v>
      </c>
      <c r="B33" s="22">
        <v>60123.7</v>
      </c>
      <c r="C33" s="4">
        <f t="shared" si="2"/>
        <v>2896.5243407630974</v>
      </c>
      <c r="D33" s="9">
        <f t="shared" si="0"/>
        <v>2803.8355618586784</v>
      </c>
      <c r="E33" s="4"/>
      <c r="F33" s="9">
        <v>0</v>
      </c>
      <c r="G33" s="7">
        <f t="shared" si="3"/>
        <v>0</v>
      </c>
      <c r="H33" s="7">
        <f t="shared" si="3"/>
        <v>0</v>
      </c>
      <c r="I33" s="7">
        <f t="shared" si="3"/>
        <v>0</v>
      </c>
      <c r="J33" s="7">
        <f t="shared" si="3"/>
        <v>0</v>
      </c>
      <c r="K33" s="9">
        <f t="shared" si="4"/>
        <v>1065.9209574008198</v>
      </c>
      <c r="L33" s="4"/>
      <c r="M33" s="4">
        <f t="shared" si="5"/>
        <v>106.59209574008199</v>
      </c>
      <c r="N33" s="4">
        <f t="shared" si="6"/>
        <v>213.18419148016397</v>
      </c>
      <c r="O33" s="4">
        <f t="shared" si="7"/>
        <v>319.77628722024593</v>
      </c>
      <c r="P33" s="4">
        <f t="shared" si="8"/>
        <v>426.36838296032795</v>
      </c>
      <c r="Q33" s="9">
        <f t="shared" si="9"/>
        <v>1737.9146044578583</v>
      </c>
      <c r="R33" s="4">
        <f t="shared" si="10"/>
        <v>173.79146044578584</v>
      </c>
      <c r="S33" s="4">
        <f t="shared" si="11"/>
        <v>347.58292089157169</v>
      </c>
      <c r="T33" s="4">
        <f t="shared" si="12"/>
        <v>521.37438133735748</v>
      </c>
      <c r="U33" s="4">
        <f t="shared" si="13"/>
        <v>695.16584178314338</v>
      </c>
      <c r="V33" s="31"/>
      <c r="W33" s="31"/>
      <c r="X33" s="31"/>
      <c r="Y33" s="31"/>
      <c r="Z33" s="31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18.75">
      <c r="A34" s="19" t="s">
        <v>36</v>
      </c>
      <c r="B34" s="22">
        <v>47603</v>
      </c>
      <c r="C34" s="4">
        <f t="shared" si="2"/>
        <v>2293.3260626565852</v>
      </c>
      <c r="D34" s="9">
        <f t="shared" si="0"/>
        <v>2219.9396286515748</v>
      </c>
      <c r="E34" s="4"/>
      <c r="F34" s="9">
        <v>0</v>
      </c>
      <c r="G34" s="7">
        <f t="shared" si="3"/>
        <v>0</v>
      </c>
      <c r="H34" s="7">
        <f t="shared" si="3"/>
        <v>0</v>
      </c>
      <c r="I34" s="7">
        <f t="shared" si="3"/>
        <v>0</v>
      </c>
      <c r="J34" s="7">
        <f t="shared" si="3"/>
        <v>0</v>
      </c>
      <c r="K34" s="9">
        <f t="shared" si="4"/>
        <v>843.94399105762341</v>
      </c>
      <c r="L34" s="4"/>
      <c r="M34" s="4">
        <f t="shared" si="5"/>
        <v>84.394399105762346</v>
      </c>
      <c r="N34" s="4">
        <f t="shared" si="6"/>
        <v>168.78879821152469</v>
      </c>
      <c r="O34" s="4">
        <f t="shared" si="7"/>
        <v>253.18319731728701</v>
      </c>
      <c r="P34" s="4">
        <f t="shared" si="8"/>
        <v>337.57759642304939</v>
      </c>
      <c r="Q34" s="9">
        <f t="shared" si="9"/>
        <v>1375.9956375939512</v>
      </c>
      <c r="R34" s="4">
        <f t="shared" si="10"/>
        <v>137.59956375939512</v>
      </c>
      <c r="S34" s="4">
        <f t="shared" si="11"/>
        <v>275.19912751879025</v>
      </c>
      <c r="T34" s="4">
        <f t="shared" si="12"/>
        <v>412.79869127818534</v>
      </c>
      <c r="U34" s="4">
        <f t="shared" si="13"/>
        <v>550.3982550375805</v>
      </c>
      <c r="V34" s="31"/>
      <c r="W34" s="31"/>
      <c r="X34" s="31"/>
      <c r="Y34" s="31"/>
      <c r="Z34" s="31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18.75">
      <c r="A35" s="19" t="s">
        <v>1</v>
      </c>
      <c r="B35" s="22">
        <v>28615.4</v>
      </c>
      <c r="C35" s="4">
        <f t="shared" si="2"/>
        <v>1378.5778756242937</v>
      </c>
      <c r="D35" s="9">
        <f t="shared" si="0"/>
        <v>1334.4633836043163</v>
      </c>
      <c r="E35" s="4"/>
      <c r="F35" s="9">
        <v>0</v>
      </c>
      <c r="G35" s="7">
        <f t="shared" si="3"/>
        <v>0</v>
      </c>
      <c r="H35" s="7">
        <f t="shared" si="3"/>
        <v>0</v>
      </c>
      <c r="I35" s="7">
        <f t="shared" si="3"/>
        <v>0</v>
      </c>
      <c r="J35" s="7">
        <f t="shared" si="3"/>
        <v>0</v>
      </c>
      <c r="K35" s="9">
        <f t="shared" si="4"/>
        <v>507.31665822974009</v>
      </c>
      <c r="L35" s="4"/>
      <c r="M35" s="4">
        <f t="shared" si="5"/>
        <v>50.731665822974009</v>
      </c>
      <c r="N35" s="4">
        <f t="shared" si="6"/>
        <v>101.46333164594802</v>
      </c>
      <c r="O35" s="4">
        <f t="shared" si="7"/>
        <v>152.19499746892203</v>
      </c>
      <c r="P35" s="4">
        <f t="shared" si="8"/>
        <v>202.92666329189603</v>
      </c>
      <c r="Q35" s="9">
        <f t="shared" si="9"/>
        <v>827.14672537457625</v>
      </c>
      <c r="R35" s="4">
        <f t="shared" si="10"/>
        <v>82.714672537457631</v>
      </c>
      <c r="S35" s="4">
        <f t="shared" si="11"/>
        <v>165.42934507491526</v>
      </c>
      <c r="T35" s="4">
        <f t="shared" si="12"/>
        <v>248.14401761237286</v>
      </c>
      <c r="U35" s="4">
        <f t="shared" si="13"/>
        <v>330.85869014983052</v>
      </c>
      <c r="V35" s="31"/>
      <c r="W35" s="31"/>
      <c r="X35" s="31"/>
      <c r="Y35" s="31"/>
      <c r="Z35" s="31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18.75">
      <c r="A36" s="19" t="s">
        <v>41</v>
      </c>
      <c r="B36" s="22">
        <v>26342.3</v>
      </c>
      <c r="C36" s="4">
        <f t="shared" si="2"/>
        <v>1269.0688221397511</v>
      </c>
      <c r="D36" s="9">
        <f t="shared" si="0"/>
        <v>1228.4586198312791</v>
      </c>
      <c r="E36" s="4"/>
      <c r="F36" s="9">
        <v>0</v>
      </c>
      <c r="G36" s="7">
        <f t="shared" si="3"/>
        <v>0</v>
      </c>
      <c r="H36" s="7">
        <f t="shared" si="3"/>
        <v>0</v>
      </c>
      <c r="I36" s="7">
        <f t="shared" si="3"/>
        <v>0</v>
      </c>
      <c r="J36" s="7">
        <f t="shared" si="3"/>
        <v>0</v>
      </c>
      <c r="K36" s="9">
        <f t="shared" si="4"/>
        <v>467.01732654742841</v>
      </c>
      <c r="L36" s="4"/>
      <c r="M36" s="4">
        <f t="shared" si="5"/>
        <v>46.701732654742841</v>
      </c>
      <c r="N36" s="4">
        <f t="shared" si="6"/>
        <v>93.403465309485682</v>
      </c>
      <c r="O36" s="4">
        <f t="shared" si="7"/>
        <v>140.10519796422852</v>
      </c>
      <c r="P36" s="4">
        <f t="shared" si="8"/>
        <v>186.80693061897136</v>
      </c>
      <c r="Q36" s="9">
        <f t="shared" si="9"/>
        <v>761.44129328385065</v>
      </c>
      <c r="R36" s="4">
        <f t="shared" si="10"/>
        <v>76.144129328385063</v>
      </c>
      <c r="S36" s="4">
        <f t="shared" si="11"/>
        <v>152.28825865677013</v>
      </c>
      <c r="T36" s="4">
        <f t="shared" si="12"/>
        <v>228.4323879851552</v>
      </c>
      <c r="U36" s="4">
        <f t="shared" si="13"/>
        <v>304.57651731354025</v>
      </c>
      <c r="V36" s="31"/>
      <c r="W36" s="31"/>
      <c r="X36" s="31"/>
      <c r="Y36" s="31"/>
      <c r="Z36" s="31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8" customHeight="1">
      <c r="A37" s="19" t="s">
        <v>44</v>
      </c>
      <c r="B37" s="22">
        <v>54343.7</v>
      </c>
      <c r="C37" s="4">
        <f t="shared" si="2"/>
        <v>2618.0665830134794</v>
      </c>
      <c r="D37" s="9">
        <f t="shared" si="0"/>
        <v>2534.2884523570478</v>
      </c>
      <c r="E37" s="4"/>
      <c r="F37" s="9">
        <v>0</v>
      </c>
      <c r="G37" s="7">
        <f t="shared" si="3"/>
        <v>0</v>
      </c>
      <c r="H37" s="7">
        <f t="shared" si="3"/>
        <v>0</v>
      </c>
      <c r="I37" s="7">
        <f t="shared" si="3"/>
        <v>0</v>
      </c>
      <c r="J37" s="7">
        <f t="shared" si="3"/>
        <v>0</v>
      </c>
      <c r="K37" s="9">
        <f t="shared" si="4"/>
        <v>963.44850254896039</v>
      </c>
      <c r="L37" s="4"/>
      <c r="M37" s="4">
        <f t="shared" si="5"/>
        <v>96.344850254896045</v>
      </c>
      <c r="N37" s="4">
        <f t="shared" si="6"/>
        <v>192.68970050979209</v>
      </c>
      <c r="O37" s="4">
        <f t="shared" si="7"/>
        <v>289.03455076468811</v>
      </c>
      <c r="P37" s="4">
        <f t="shared" si="8"/>
        <v>385.37940101958418</v>
      </c>
      <c r="Q37" s="9">
        <f t="shared" si="9"/>
        <v>1570.8399498080876</v>
      </c>
      <c r="R37" s="4">
        <f t="shared" si="10"/>
        <v>157.08399498080877</v>
      </c>
      <c r="S37" s="4">
        <f t="shared" si="11"/>
        <v>314.16798996161754</v>
      </c>
      <c r="T37" s="4">
        <f t="shared" si="12"/>
        <v>471.25198494242625</v>
      </c>
      <c r="U37" s="4">
        <f t="shared" si="13"/>
        <v>628.33597992323507</v>
      </c>
      <c r="V37" s="31"/>
      <c r="W37" s="31"/>
      <c r="X37" s="31"/>
      <c r="Y37" s="31"/>
      <c r="Z37" s="31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37.5">
      <c r="A38" s="32" t="s">
        <v>106</v>
      </c>
      <c r="B38" s="22">
        <v>159925.5</v>
      </c>
      <c r="C38" s="4">
        <f t="shared" si="2"/>
        <v>7704.5841067450738</v>
      </c>
      <c r="D38" s="9">
        <f t="shared" si="0"/>
        <v>7458.0374153292314</v>
      </c>
      <c r="E38" s="4"/>
      <c r="F38" s="9">
        <v>0</v>
      </c>
      <c r="G38" s="7">
        <f t="shared" si="3"/>
        <v>0</v>
      </c>
      <c r="H38" s="7">
        <f t="shared" si="3"/>
        <v>0</v>
      </c>
      <c r="I38" s="7">
        <f t="shared" si="3"/>
        <v>0</v>
      </c>
      <c r="J38" s="7">
        <f t="shared" si="3"/>
        <v>0</v>
      </c>
      <c r="K38" s="9">
        <f t="shared" si="4"/>
        <v>2835.2869512821871</v>
      </c>
      <c r="L38" s="4"/>
      <c r="M38" s="4">
        <f t="shared" si="5"/>
        <v>283.52869512821871</v>
      </c>
      <c r="N38" s="4">
        <f t="shared" si="6"/>
        <v>567.05739025643743</v>
      </c>
      <c r="O38" s="4">
        <f t="shared" si="7"/>
        <v>850.58608538465614</v>
      </c>
      <c r="P38" s="4">
        <f t="shared" si="8"/>
        <v>1134.1147805128749</v>
      </c>
      <c r="Q38" s="9">
        <f t="shared" si="9"/>
        <v>4622.7504640470443</v>
      </c>
      <c r="R38" s="4">
        <f t="shared" si="10"/>
        <v>462.27504640470443</v>
      </c>
      <c r="S38" s="4">
        <f t="shared" si="11"/>
        <v>924.55009280940885</v>
      </c>
      <c r="T38" s="4">
        <f t="shared" si="12"/>
        <v>1386.8251392141133</v>
      </c>
      <c r="U38" s="4">
        <f t="shared" si="13"/>
        <v>1849.1001856188177</v>
      </c>
      <c r="V38" s="31"/>
      <c r="W38" s="31"/>
      <c r="X38" s="31"/>
      <c r="Y38" s="31"/>
      <c r="Z38" s="31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37.5">
      <c r="A39" s="19" t="s">
        <v>25</v>
      </c>
      <c r="B39" s="22">
        <v>1954.9</v>
      </c>
      <c r="C39" s="4">
        <f t="shared" si="2"/>
        <v>94.179423983516969</v>
      </c>
      <c r="D39" s="9">
        <f t="shared" si="0"/>
        <v>91.165682416044433</v>
      </c>
      <c r="E39" s="4"/>
      <c r="F39" s="9">
        <v>0</v>
      </c>
      <c r="G39" s="7">
        <f t="shared" si="3"/>
        <v>0</v>
      </c>
      <c r="H39" s="7">
        <f t="shared" si="3"/>
        <v>0</v>
      </c>
      <c r="I39" s="7">
        <f t="shared" si="3"/>
        <v>0</v>
      </c>
      <c r="J39" s="7">
        <f t="shared" si="3"/>
        <v>0</v>
      </c>
      <c r="K39" s="9">
        <f t="shared" si="4"/>
        <v>34.658028025934243</v>
      </c>
      <c r="L39" s="4"/>
      <c r="M39" s="4">
        <f t="shared" si="5"/>
        <v>3.4658028025934247</v>
      </c>
      <c r="N39" s="4">
        <f t="shared" si="6"/>
        <v>6.9316056051868493</v>
      </c>
      <c r="O39" s="4">
        <f t="shared" si="7"/>
        <v>10.397408407780272</v>
      </c>
      <c r="P39" s="4">
        <f t="shared" si="8"/>
        <v>13.863211210373699</v>
      </c>
      <c r="Q39" s="9">
        <f t="shared" si="9"/>
        <v>56.507654390110183</v>
      </c>
      <c r="R39" s="4">
        <f t="shared" si="10"/>
        <v>5.6507654390110185</v>
      </c>
      <c r="S39" s="4">
        <f t="shared" si="11"/>
        <v>11.301530878022037</v>
      </c>
      <c r="T39" s="4">
        <f t="shared" si="12"/>
        <v>16.952296317033053</v>
      </c>
      <c r="U39" s="4">
        <f t="shared" si="13"/>
        <v>22.603061756044074</v>
      </c>
      <c r="V39" s="31"/>
      <c r="W39" s="31"/>
      <c r="X39" s="31"/>
      <c r="Y39" s="31"/>
      <c r="Z39" s="31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9.5" customHeight="1">
      <c r="A40" s="19" t="s">
        <v>39</v>
      </c>
      <c r="B40" s="22">
        <v>25071.3</v>
      </c>
      <c r="C40" s="4">
        <f t="shared" si="2"/>
        <v>1207.8370210844284</v>
      </c>
      <c r="D40" s="9">
        <f t="shared" si="0"/>
        <v>1169.1862364097267</v>
      </c>
      <c r="E40" s="4"/>
      <c r="F40" s="9">
        <v>0</v>
      </c>
      <c r="G40" s="7">
        <f t="shared" si="3"/>
        <v>0</v>
      </c>
      <c r="H40" s="7">
        <f t="shared" si="3"/>
        <v>0</v>
      </c>
      <c r="I40" s="7">
        <f t="shared" si="3"/>
        <v>0</v>
      </c>
      <c r="J40" s="7">
        <f t="shared" si="3"/>
        <v>0</v>
      </c>
      <c r="K40" s="9">
        <f t="shared" si="4"/>
        <v>444.48402375906966</v>
      </c>
      <c r="L40" s="4"/>
      <c r="M40" s="4">
        <f t="shared" si="5"/>
        <v>44.448402375906966</v>
      </c>
      <c r="N40" s="4">
        <f t="shared" si="6"/>
        <v>88.896804751813931</v>
      </c>
      <c r="O40" s="4">
        <f t="shared" si="7"/>
        <v>133.3452071277209</v>
      </c>
      <c r="P40" s="4">
        <f t="shared" si="8"/>
        <v>177.79360950362786</v>
      </c>
      <c r="Q40" s="9">
        <f t="shared" si="9"/>
        <v>724.70221265065709</v>
      </c>
      <c r="R40" s="4">
        <f t="shared" si="10"/>
        <v>72.470221265065717</v>
      </c>
      <c r="S40" s="4">
        <f t="shared" si="11"/>
        <v>144.94044253013143</v>
      </c>
      <c r="T40" s="4">
        <f t="shared" si="12"/>
        <v>217.41066379519711</v>
      </c>
      <c r="U40" s="4">
        <f t="shared" si="13"/>
        <v>289.88088506026287</v>
      </c>
      <c r="V40" s="31"/>
      <c r="W40" s="31"/>
      <c r="X40" s="31"/>
      <c r="Y40" s="31"/>
      <c r="Z40" s="31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18.75">
      <c r="A41" s="19" t="s">
        <v>31</v>
      </c>
      <c r="B41" s="22">
        <v>15872.8</v>
      </c>
      <c r="C41" s="4">
        <f t="shared" si="2"/>
        <v>764.689324776494</v>
      </c>
      <c r="D41" s="9">
        <f t="shared" si="0"/>
        <v>740.21926638364619</v>
      </c>
      <c r="E41" s="4"/>
      <c r="F41" s="9">
        <v>0</v>
      </c>
      <c r="G41" s="7">
        <f t="shared" si="3"/>
        <v>0</v>
      </c>
      <c r="H41" s="7">
        <f t="shared" si="3"/>
        <v>0</v>
      </c>
      <c r="I41" s="7">
        <f t="shared" si="3"/>
        <v>0</v>
      </c>
      <c r="J41" s="7">
        <f t="shared" si="3"/>
        <v>0</v>
      </c>
      <c r="K41" s="9">
        <f t="shared" si="4"/>
        <v>281.40567151774979</v>
      </c>
      <c r="L41" s="4"/>
      <c r="M41" s="4">
        <f t="shared" si="5"/>
        <v>28.140567151774981</v>
      </c>
      <c r="N41" s="4">
        <f t="shared" si="6"/>
        <v>56.281134303549962</v>
      </c>
      <c r="O41" s="4">
        <f t="shared" si="7"/>
        <v>84.421701455324936</v>
      </c>
      <c r="P41" s="4">
        <f t="shared" si="8"/>
        <v>112.56226860709992</v>
      </c>
      <c r="Q41" s="9">
        <f t="shared" si="9"/>
        <v>458.81359486589639</v>
      </c>
      <c r="R41" s="4">
        <f t="shared" si="10"/>
        <v>45.881359486589645</v>
      </c>
      <c r="S41" s="4">
        <f t="shared" si="11"/>
        <v>91.76271897317929</v>
      </c>
      <c r="T41" s="4">
        <f t="shared" si="12"/>
        <v>137.64407845976891</v>
      </c>
      <c r="U41" s="4">
        <f t="shared" si="13"/>
        <v>183.52543794635858</v>
      </c>
      <c r="V41" s="31"/>
      <c r="W41" s="31"/>
      <c r="X41" s="31"/>
      <c r="Y41" s="31"/>
      <c r="Z41" s="31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18.75">
      <c r="A42" s="19" t="s">
        <v>35</v>
      </c>
      <c r="B42" s="22">
        <v>36361.199999999997</v>
      </c>
      <c r="C42" s="4">
        <f t="shared" si="2"/>
        <v>1751.7401766583748</v>
      </c>
      <c r="D42" s="9">
        <f t="shared" si="0"/>
        <v>1695.6844910053069</v>
      </c>
      <c r="E42" s="4"/>
      <c r="F42" s="9">
        <v>0</v>
      </c>
      <c r="G42" s="7">
        <f t="shared" si="3"/>
        <v>0</v>
      </c>
      <c r="H42" s="7">
        <f t="shared" si="3"/>
        <v>0</v>
      </c>
      <c r="I42" s="7">
        <f t="shared" si="3"/>
        <v>0</v>
      </c>
      <c r="J42" s="7">
        <f t="shared" si="3"/>
        <v>0</v>
      </c>
      <c r="K42" s="9">
        <f t="shared" si="4"/>
        <v>644.64038501028188</v>
      </c>
      <c r="L42" s="4"/>
      <c r="M42" s="4">
        <f t="shared" si="5"/>
        <v>64.464038501028185</v>
      </c>
      <c r="N42" s="4">
        <f t="shared" si="6"/>
        <v>128.92807700205637</v>
      </c>
      <c r="O42" s="4">
        <f t="shared" si="7"/>
        <v>193.39211550308457</v>
      </c>
      <c r="P42" s="4">
        <f t="shared" si="8"/>
        <v>257.85615400411274</v>
      </c>
      <c r="Q42" s="9">
        <f t="shared" si="9"/>
        <v>1051.0441059950249</v>
      </c>
      <c r="R42" s="4">
        <f t="shared" si="10"/>
        <v>105.1044105995025</v>
      </c>
      <c r="S42" s="4">
        <f t="shared" si="11"/>
        <v>210.208821199005</v>
      </c>
      <c r="T42" s="4">
        <f t="shared" si="12"/>
        <v>315.31323179850745</v>
      </c>
      <c r="U42" s="4">
        <f t="shared" si="13"/>
        <v>420.41764239801</v>
      </c>
      <c r="V42" s="31"/>
      <c r="W42" s="31"/>
      <c r="X42" s="31"/>
      <c r="Y42" s="31"/>
      <c r="Z42" s="31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8.75">
      <c r="A43" s="19" t="s">
        <v>53</v>
      </c>
      <c r="B43" s="22">
        <v>24701.8</v>
      </c>
      <c r="C43" s="4">
        <f t="shared" si="2"/>
        <v>1190.0359585431681</v>
      </c>
      <c r="D43" s="9">
        <f t="shared" si="0"/>
        <v>1151.9548078697867</v>
      </c>
      <c r="E43" s="4"/>
      <c r="F43" s="9">
        <v>0</v>
      </c>
      <c r="G43" s="7">
        <f t="shared" si="3"/>
        <v>0</v>
      </c>
      <c r="H43" s="7">
        <f t="shared" si="3"/>
        <v>0</v>
      </c>
      <c r="I43" s="7">
        <f t="shared" si="3"/>
        <v>0</v>
      </c>
      <c r="J43" s="7">
        <f t="shared" si="3"/>
        <v>0</v>
      </c>
      <c r="K43" s="9">
        <f t="shared" si="4"/>
        <v>437.93323274388587</v>
      </c>
      <c r="L43" s="4"/>
      <c r="M43" s="4">
        <f t="shared" si="5"/>
        <v>43.793323274388591</v>
      </c>
      <c r="N43" s="4">
        <f t="shared" si="6"/>
        <v>87.586646548777182</v>
      </c>
      <c r="O43" s="4">
        <f t="shared" si="7"/>
        <v>131.37996982316577</v>
      </c>
      <c r="P43" s="4">
        <f t="shared" si="8"/>
        <v>175.17329309755436</v>
      </c>
      <c r="Q43" s="9">
        <f t="shared" si="9"/>
        <v>714.02157512590088</v>
      </c>
      <c r="R43" s="4">
        <f t="shared" si="10"/>
        <v>71.402157512590094</v>
      </c>
      <c r="S43" s="4">
        <f t="shared" si="11"/>
        <v>142.80431502518019</v>
      </c>
      <c r="T43" s="4">
        <f t="shared" si="12"/>
        <v>214.20647253777025</v>
      </c>
      <c r="U43" s="4">
        <f t="shared" si="13"/>
        <v>285.60863005036038</v>
      </c>
      <c r="V43" s="31"/>
      <c r="W43" s="31"/>
      <c r="X43" s="31"/>
      <c r="Y43" s="31"/>
      <c r="Z43" s="31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8.75">
      <c r="A44" s="19" t="s">
        <v>27</v>
      </c>
      <c r="B44" s="22">
        <v>64908.7</v>
      </c>
      <c r="C44" s="4">
        <f t="shared" si="2"/>
        <v>3127.0468962703508</v>
      </c>
      <c r="D44" s="9">
        <f t="shared" si="0"/>
        <v>3026.9813955896993</v>
      </c>
      <c r="E44" s="4"/>
      <c r="F44" s="9">
        <v>0</v>
      </c>
      <c r="G44" s="7">
        <f t="shared" si="3"/>
        <v>0</v>
      </c>
      <c r="H44" s="7">
        <f t="shared" si="3"/>
        <v>0</v>
      </c>
      <c r="I44" s="7">
        <f t="shared" si="3"/>
        <v>0</v>
      </c>
      <c r="J44" s="7">
        <f t="shared" si="3"/>
        <v>0</v>
      </c>
      <c r="K44" s="9">
        <f t="shared" si="4"/>
        <v>1150.7532578274891</v>
      </c>
      <c r="L44" s="4"/>
      <c r="M44" s="4">
        <f t="shared" si="5"/>
        <v>115.07532578274891</v>
      </c>
      <c r="N44" s="4">
        <f t="shared" si="6"/>
        <v>230.15065156549781</v>
      </c>
      <c r="O44" s="4">
        <f t="shared" si="7"/>
        <v>345.22597734824672</v>
      </c>
      <c r="P44" s="4">
        <f t="shared" si="8"/>
        <v>460.30130313099562</v>
      </c>
      <c r="Q44" s="9">
        <f t="shared" si="9"/>
        <v>1876.2281377622103</v>
      </c>
      <c r="R44" s="4">
        <f t="shared" si="10"/>
        <v>187.62281377622105</v>
      </c>
      <c r="S44" s="4">
        <f t="shared" si="11"/>
        <v>375.2456275524421</v>
      </c>
      <c r="T44" s="4">
        <f t="shared" si="12"/>
        <v>562.86844132866304</v>
      </c>
      <c r="U44" s="4">
        <f t="shared" si="13"/>
        <v>750.4912551048842</v>
      </c>
      <c r="V44" s="31"/>
      <c r="W44" s="31"/>
      <c r="X44" s="31"/>
      <c r="Y44" s="31"/>
      <c r="Z44" s="31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ht="18.75">
      <c r="A45" s="19" t="s">
        <v>34</v>
      </c>
      <c r="B45" s="22">
        <v>30803.4</v>
      </c>
      <c r="C45" s="4">
        <f t="shared" si="2"/>
        <v>1483.9871444748412</v>
      </c>
      <c r="D45" s="9">
        <f t="shared" si="0"/>
        <v>1436.4995558516462</v>
      </c>
      <c r="E45" s="4"/>
      <c r="F45" s="9">
        <v>0</v>
      </c>
      <c r="G45" s="7">
        <f t="shared" si="3"/>
        <v>0</v>
      </c>
      <c r="H45" s="7">
        <f t="shared" si="3"/>
        <v>0</v>
      </c>
      <c r="I45" s="7">
        <f t="shared" si="3"/>
        <v>0</v>
      </c>
      <c r="J45" s="7">
        <f t="shared" si="3"/>
        <v>0</v>
      </c>
      <c r="K45" s="9">
        <f t="shared" si="4"/>
        <v>546.1072691667415</v>
      </c>
      <c r="L45" s="4"/>
      <c r="M45" s="4">
        <f t="shared" si="5"/>
        <v>54.610726916674153</v>
      </c>
      <c r="N45" s="4">
        <f t="shared" si="6"/>
        <v>109.22145383334831</v>
      </c>
      <c r="O45" s="4">
        <f t="shared" si="7"/>
        <v>163.83218075002245</v>
      </c>
      <c r="P45" s="4">
        <f t="shared" si="8"/>
        <v>218.44290766669661</v>
      </c>
      <c r="Q45" s="9">
        <f t="shared" si="9"/>
        <v>890.39228668490466</v>
      </c>
      <c r="R45" s="4">
        <f t="shared" si="10"/>
        <v>89.039228668490466</v>
      </c>
      <c r="S45" s="4">
        <f t="shared" si="11"/>
        <v>178.07845733698093</v>
      </c>
      <c r="T45" s="4">
        <f t="shared" si="12"/>
        <v>267.1176860054714</v>
      </c>
      <c r="U45" s="4">
        <f t="shared" si="13"/>
        <v>356.15691467396186</v>
      </c>
      <c r="V45" s="31"/>
      <c r="W45" s="31"/>
      <c r="X45" s="31"/>
      <c r="Y45" s="31"/>
      <c r="Z45" s="31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8.75">
      <c r="A46" s="19" t="s">
        <v>48</v>
      </c>
      <c r="B46" s="22">
        <v>65104.5</v>
      </c>
      <c r="C46" s="4">
        <f t="shared" si="2"/>
        <v>3136.4797732543252</v>
      </c>
      <c r="D46" s="9">
        <f t="shared" si="0"/>
        <v>3036.1124205101869</v>
      </c>
      <c r="E46" s="4"/>
      <c r="F46" s="9">
        <v>0</v>
      </c>
      <c r="G46" s="7">
        <f>$F$7/4</f>
        <v>0</v>
      </c>
      <c r="H46" s="7">
        <f t="shared" ref="H46:J47" si="14">$F$7/4</f>
        <v>0</v>
      </c>
      <c r="I46" s="7">
        <f t="shared" si="14"/>
        <v>0</v>
      </c>
      <c r="J46" s="7">
        <f t="shared" si="14"/>
        <v>0</v>
      </c>
      <c r="K46" s="9">
        <f t="shared" si="4"/>
        <v>1154.2245565575918</v>
      </c>
      <c r="L46" s="4"/>
      <c r="M46" s="4">
        <f t="shared" si="5"/>
        <v>115.42245565575918</v>
      </c>
      <c r="N46" s="4">
        <f t="shared" si="6"/>
        <v>230.84491131151836</v>
      </c>
      <c r="O46" s="4">
        <f t="shared" si="7"/>
        <v>346.2673669672775</v>
      </c>
      <c r="P46" s="4">
        <f t="shared" si="8"/>
        <v>461.68982262303672</v>
      </c>
      <c r="Q46" s="9">
        <f t="shared" si="9"/>
        <v>1881.8878639525951</v>
      </c>
      <c r="R46" s="4">
        <f t="shared" si="10"/>
        <v>188.18878639525951</v>
      </c>
      <c r="S46" s="4">
        <f t="shared" si="11"/>
        <v>376.37757279051903</v>
      </c>
      <c r="T46" s="4">
        <f t="shared" si="12"/>
        <v>564.56635918577854</v>
      </c>
      <c r="U46" s="4">
        <f t="shared" si="13"/>
        <v>752.75514558103805</v>
      </c>
      <c r="V46" s="31"/>
      <c r="W46" s="31"/>
      <c r="X46" s="31"/>
      <c r="Y46" s="31"/>
      <c r="Z46" s="31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37.5">
      <c r="A47" s="19" t="s">
        <v>105</v>
      </c>
      <c r="B47" s="4">
        <v>27744.3</v>
      </c>
      <c r="C47" s="4">
        <f t="shared" si="2"/>
        <v>1336.6116900229629</v>
      </c>
      <c r="D47" s="9">
        <f t="shared" si="0"/>
        <v>1293.8401159422281</v>
      </c>
      <c r="E47" s="4"/>
      <c r="F47" s="9">
        <v>0</v>
      </c>
      <c r="G47" s="7">
        <f>$F$7/4</f>
        <v>0</v>
      </c>
      <c r="H47" s="7">
        <f t="shared" si="14"/>
        <v>0</v>
      </c>
      <c r="I47" s="7">
        <f t="shared" si="14"/>
        <v>0</v>
      </c>
      <c r="J47" s="7">
        <f t="shared" si="14"/>
        <v>0</v>
      </c>
      <c r="K47" s="9">
        <f t="shared" si="4"/>
        <v>491.87310192845035</v>
      </c>
      <c r="L47" s="4"/>
      <c r="M47" s="4">
        <f t="shared" si="5"/>
        <v>49.18731019284504</v>
      </c>
      <c r="N47" s="4">
        <f t="shared" si="6"/>
        <v>98.374620385690079</v>
      </c>
      <c r="O47" s="4">
        <f t="shared" si="7"/>
        <v>147.56193057853511</v>
      </c>
      <c r="P47" s="4">
        <f t="shared" si="8"/>
        <v>196.74924077138016</v>
      </c>
      <c r="Q47" s="9">
        <f t="shared" si="9"/>
        <v>801.96701401377766</v>
      </c>
      <c r="R47" s="4">
        <f t="shared" si="10"/>
        <v>80.196701401377766</v>
      </c>
      <c r="S47" s="4">
        <f t="shared" si="11"/>
        <v>160.39340280275553</v>
      </c>
      <c r="T47" s="4">
        <f t="shared" si="12"/>
        <v>240.5901042041333</v>
      </c>
      <c r="U47" s="4">
        <f t="shared" si="13"/>
        <v>320.78680560551106</v>
      </c>
      <c r="V47" s="31"/>
      <c r="W47" s="31"/>
      <c r="X47" s="31"/>
      <c r="Y47" s="31"/>
      <c r="Z47" s="31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s="11" customFormat="1" ht="18.75">
      <c r="A48" s="20" t="s">
        <v>57</v>
      </c>
      <c r="B48" s="23">
        <f>SUM(B7:B47)</f>
        <v>5180994.1000000006</v>
      </c>
      <c r="C48" s="25">
        <v>249600</v>
      </c>
      <c r="D48" s="10">
        <f>SUM(D7:D47)</f>
        <v>249599.99999999991</v>
      </c>
      <c r="E48" s="10">
        <f>SUM(E7:E46)</f>
        <v>0</v>
      </c>
      <c r="F48" s="10">
        <f>G48+H48+I48+J48</f>
        <v>8000</v>
      </c>
      <c r="G48" s="10">
        <f>SUM(G7:G47)</f>
        <v>0</v>
      </c>
      <c r="H48" s="10">
        <f>SUM(H7:H47)</f>
        <v>6000</v>
      </c>
      <c r="I48" s="10">
        <f>SUM(I7:I47)</f>
        <v>0</v>
      </c>
      <c r="J48" s="10">
        <f>SUM(J7:J47)</f>
        <v>2000</v>
      </c>
      <c r="K48" s="10">
        <f>SUM(K7:K47)</f>
        <v>91839.999999999942</v>
      </c>
      <c r="L48" s="10">
        <f t="shared" ref="L48:P48" si="15">SUM(L7:L47)</f>
        <v>0</v>
      </c>
      <c r="M48" s="10">
        <f t="shared" si="15"/>
        <v>9183.9999999999982</v>
      </c>
      <c r="N48" s="10">
        <f t="shared" si="15"/>
        <v>18367.999999999996</v>
      </c>
      <c r="O48" s="10">
        <f t="shared" si="15"/>
        <v>27551.999999999996</v>
      </c>
      <c r="P48" s="10">
        <f t="shared" si="15"/>
        <v>36735.999999999993</v>
      </c>
      <c r="Q48" s="10">
        <f>R48+S48+T48+U48</f>
        <v>149759.99999999994</v>
      </c>
      <c r="R48" s="10">
        <f>SUM(R7:R47)</f>
        <v>14975.999999999991</v>
      </c>
      <c r="S48" s="10">
        <f>SUM(S7:S47)</f>
        <v>29951.999999999982</v>
      </c>
      <c r="T48" s="10">
        <f>SUM(T7:T47)</f>
        <v>44928</v>
      </c>
      <c r="U48" s="10">
        <f>SUM(U7:U47)</f>
        <v>59903.999999999964</v>
      </c>
    </row>
    <row r="49" spans="3:16" hidden="1">
      <c r="C49" s="26">
        <f>C48/B48*100</f>
        <v>4.8176082655643242</v>
      </c>
      <c r="D49" s="62" t="s">
        <v>120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</row>
    <row r="50" spans="3:16">
      <c r="C50" s="26"/>
    </row>
  </sheetData>
  <mergeCells count="15">
    <mergeCell ref="D49:P49"/>
    <mergeCell ref="K5:K6"/>
    <mergeCell ref="F5:F6"/>
    <mergeCell ref="G5:J5"/>
    <mergeCell ref="L5:P5"/>
    <mergeCell ref="T2:U2"/>
    <mergeCell ref="A3:A6"/>
    <mergeCell ref="B3:B6"/>
    <mergeCell ref="C4:C6"/>
    <mergeCell ref="D4:D6"/>
    <mergeCell ref="E5:E6"/>
    <mergeCell ref="E4:U4"/>
    <mergeCell ref="R5:U5"/>
    <mergeCell ref="Q5:Q6"/>
    <mergeCell ref="C3:U3"/>
  </mergeCells>
  <printOptions horizontalCentered="1"/>
  <pageMargins left="0.19685039370078741" right="0.19685039370078741" top="0.19685039370078741" bottom="0.74803149606299213" header="0.31496062992125984" footer="0.31496062992125984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BH61"/>
  <sheetViews>
    <sheetView view="pageBreakPreview" topLeftCell="A2" zoomScale="50" zoomScaleNormal="60" zoomScaleSheetLayoutView="50" workbookViewId="0">
      <pane xSplit="5" ySplit="5" topLeftCell="K31" activePane="bottomRight" state="frozen"/>
      <selection activeCell="A2" sqref="A2"/>
      <selection pane="topRight" activeCell="F2" sqref="F2"/>
      <selection pane="bottomLeft" activeCell="A7" sqref="A7"/>
      <selection pane="bottomRight" activeCell="M34" sqref="M34"/>
    </sheetView>
  </sheetViews>
  <sheetFormatPr defaultRowHeight="15.75"/>
  <cols>
    <col min="1" max="1" width="76.140625" style="8" customWidth="1"/>
    <col min="2" max="2" width="27.28515625" style="21" hidden="1" customWidth="1"/>
    <col min="3" max="3" width="32.85546875" style="3" hidden="1" customWidth="1"/>
    <col min="4" max="4" width="18.85546875" style="11" customWidth="1"/>
    <col min="5" max="5" width="14.7109375" style="3" hidden="1" customWidth="1"/>
    <col min="6" max="6" width="22.7109375" style="3" customWidth="1"/>
    <col min="7" max="10" width="14.42578125" style="3" customWidth="1"/>
    <col min="11" max="11" width="20" style="11" customWidth="1"/>
    <col min="12" max="12" width="20.5703125" style="3" customWidth="1"/>
    <col min="13" max="13" width="21.7109375" style="3" customWidth="1"/>
    <col min="14" max="14" width="21.140625" style="3" customWidth="1"/>
    <col min="15" max="15" width="21.28515625" style="3" customWidth="1"/>
    <col min="16" max="16" width="22.7109375" style="11" customWidth="1"/>
    <col min="17" max="17" width="24.5703125" style="3" customWidth="1"/>
    <col min="18" max="18" width="27.28515625" style="3" customWidth="1"/>
    <col min="19" max="19" width="26.140625" style="3" customWidth="1"/>
    <col min="20" max="20" width="26.5703125" style="3" customWidth="1"/>
    <col min="21" max="16384" width="9.140625" style="3"/>
  </cols>
  <sheetData>
    <row r="1" spans="1:60" ht="43.5" hidden="1" customHeight="1">
      <c r="A1" s="14"/>
    </row>
    <row r="2" spans="1:60" ht="43.5" customHeight="1">
      <c r="A2" s="14"/>
      <c r="O2" s="77" t="s">
        <v>130</v>
      </c>
      <c r="P2" s="64" t="s">
        <v>100</v>
      </c>
      <c r="Q2" s="64"/>
      <c r="R2" s="64"/>
      <c r="S2" s="64"/>
      <c r="T2" s="64"/>
    </row>
    <row r="3" spans="1:60" ht="42" customHeight="1">
      <c r="A3" s="49" t="s">
        <v>56</v>
      </c>
      <c r="B3" s="67" t="s">
        <v>104</v>
      </c>
      <c r="C3" s="58" t="s">
        <v>99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ht="28.5" customHeight="1">
      <c r="A4" s="65"/>
      <c r="B4" s="67"/>
      <c r="C4" s="55" t="s">
        <v>59</v>
      </c>
      <c r="D4" s="56" t="s">
        <v>62</v>
      </c>
      <c r="E4" s="58" t="s">
        <v>58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9"/>
      <c r="R4" s="59"/>
      <c r="S4" s="59"/>
      <c r="T4" s="59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48" customHeight="1">
      <c r="A5" s="65"/>
      <c r="B5" s="67"/>
      <c r="C5" s="55"/>
      <c r="D5" s="56"/>
      <c r="E5" s="57" t="s">
        <v>97</v>
      </c>
      <c r="F5" s="63" t="s">
        <v>124</v>
      </c>
      <c r="G5" s="61"/>
      <c r="H5" s="61"/>
      <c r="I5" s="61"/>
      <c r="J5" s="61"/>
      <c r="K5" s="61" t="s">
        <v>125</v>
      </c>
      <c r="L5" s="60"/>
      <c r="M5" s="60"/>
      <c r="N5" s="60"/>
      <c r="O5" s="60"/>
      <c r="P5" s="61" t="s">
        <v>126</v>
      </c>
      <c r="Q5" s="60"/>
      <c r="R5" s="60"/>
      <c r="S5" s="60"/>
      <c r="T5" s="60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0" ht="139.5" customHeight="1">
      <c r="A6" s="66"/>
      <c r="B6" s="67"/>
      <c r="C6" s="55"/>
      <c r="D6" s="56"/>
      <c r="E6" s="57"/>
      <c r="F6" s="63"/>
      <c r="G6" s="6" t="s">
        <v>117</v>
      </c>
      <c r="H6" s="6" t="s">
        <v>116</v>
      </c>
      <c r="I6" s="6" t="s">
        <v>118</v>
      </c>
      <c r="J6" s="6" t="s">
        <v>119</v>
      </c>
      <c r="K6" s="61"/>
      <c r="L6" s="29" t="s">
        <v>107</v>
      </c>
      <c r="M6" s="29" t="s">
        <v>108</v>
      </c>
      <c r="N6" s="29" t="s">
        <v>109</v>
      </c>
      <c r="O6" s="29" t="s">
        <v>110</v>
      </c>
      <c r="P6" s="61"/>
      <c r="Q6" s="29" t="s">
        <v>111</v>
      </c>
      <c r="R6" s="29" t="s">
        <v>112</v>
      </c>
      <c r="S6" s="29" t="s">
        <v>113</v>
      </c>
      <c r="T6" s="29" t="s">
        <v>114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20.25">
      <c r="A7" s="15" t="s">
        <v>23</v>
      </c>
      <c r="B7" s="22">
        <v>258475.1</v>
      </c>
      <c r="C7" s="4">
        <f t="shared" ref="C7:C38" si="0">B7*$C$60/100</f>
        <v>26764.202878661486</v>
      </c>
      <c r="D7" s="12">
        <f t="shared" ref="D7:D38" si="1">F7+K7+P7</f>
        <v>25207.214908820453</v>
      </c>
      <c r="E7" s="13"/>
      <c r="F7" s="12">
        <f t="shared" ref="F7:F38" si="2">G7+H7+I7+J7</f>
        <v>0</v>
      </c>
      <c r="G7" s="12"/>
      <c r="H7" s="12"/>
      <c r="I7" s="12"/>
      <c r="J7" s="12"/>
      <c r="K7" s="12">
        <f>C7*25%</f>
        <v>6691.0507196653716</v>
      </c>
      <c r="L7" s="13">
        <f t="shared" ref="L7:L38" si="3">K7*10%</f>
        <v>669.10507196653725</v>
      </c>
      <c r="M7" s="13">
        <f t="shared" ref="M7:M38" si="4">K7*20%</f>
        <v>1338.2101439330745</v>
      </c>
      <c r="N7" s="13">
        <f t="shared" ref="N7:N38" si="5">K7*30%</f>
        <v>2007.3152158996113</v>
      </c>
      <c r="O7" s="13">
        <f t="shared" ref="O7:O38" si="6">K7*40%</f>
        <v>2676.420287866149</v>
      </c>
      <c r="P7" s="12">
        <f>C7*69.1%+22.1</f>
        <v>18516.164189155083</v>
      </c>
      <c r="Q7" s="13">
        <f t="shared" ref="Q7:Q38" si="7">P7*10%</f>
        <v>1851.6164189155083</v>
      </c>
      <c r="R7" s="13">
        <f t="shared" ref="R7:R38" si="8">P7*20%</f>
        <v>3703.2328378310167</v>
      </c>
      <c r="S7" s="13">
        <f>P7*30%</f>
        <v>5554.8492567465246</v>
      </c>
      <c r="T7" s="13">
        <f>P7*40%</f>
        <v>7406.4656756620334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60" ht="28.5" customHeight="1">
      <c r="A8" s="15" t="s">
        <v>37</v>
      </c>
      <c r="B8" s="22">
        <f>7011.8+3249</f>
        <v>10260.799999999999</v>
      </c>
      <c r="C8" s="4">
        <f t="shared" si="0"/>
        <v>1062.470361351518</v>
      </c>
      <c r="D8" s="12">
        <f t="shared" si="1"/>
        <v>999.78461003177836</v>
      </c>
      <c r="E8" s="13"/>
      <c r="F8" s="12">
        <f t="shared" si="2"/>
        <v>0</v>
      </c>
      <c r="G8" s="12"/>
      <c r="H8" s="12"/>
      <c r="I8" s="12"/>
      <c r="J8" s="12"/>
      <c r="K8" s="12">
        <f t="shared" ref="K8:K58" si="9">C8*25%</f>
        <v>265.61759033787951</v>
      </c>
      <c r="L8" s="13">
        <f t="shared" si="3"/>
        <v>26.561759033787951</v>
      </c>
      <c r="M8" s="13">
        <f t="shared" si="4"/>
        <v>53.123518067575901</v>
      </c>
      <c r="N8" s="13">
        <f t="shared" si="5"/>
        <v>79.685277101363852</v>
      </c>
      <c r="O8" s="13">
        <f t="shared" si="6"/>
        <v>106.2470361351518</v>
      </c>
      <c r="P8" s="12">
        <f t="shared" ref="P8:P58" si="10">C8*69.1%</f>
        <v>734.16701969389885</v>
      </c>
      <c r="Q8" s="13">
        <f t="shared" si="7"/>
        <v>73.416701969389891</v>
      </c>
      <c r="R8" s="13">
        <f t="shared" si="8"/>
        <v>146.83340393877978</v>
      </c>
      <c r="S8" s="13">
        <f t="shared" ref="S8:S58" si="11">P8*30%</f>
        <v>220.25010590816964</v>
      </c>
      <c r="T8" s="13">
        <f t="shared" ref="T8:T58" si="12">P8*40%</f>
        <v>293.66680787755956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60" ht="20.25">
      <c r="A9" s="15" t="s">
        <v>14</v>
      </c>
      <c r="B9" s="22">
        <f>1689.7+9.4</f>
        <v>1699.1000000000001</v>
      </c>
      <c r="C9" s="4">
        <f t="shared" si="0"/>
        <v>175.93593004174767</v>
      </c>
      <c r="D9" s="12">
        <f t="shared" si="1"/>
        <v>165.55571016928457</v>
      </c>
      <c r="E9" s="13"/>
      <c r="F9" s="12">
        <f t="shared" si="2"/>
        <v>0</v>
      </c>
      <c r="G9" s="12"/>
      <c r="H9" s="12"/>
      <c r="I9" s="12"/>
      <c r="J9" s="12"/>
      <c r="K9" s="12">
        <f t="shared" si="9"/>
        <v>43.983982510436917</v>
      </c>
      <c r="L9" s="13">
        <f t="shared" si="3"/>
        <v>4.3983982510436919</v>
      </c>
      <c r="M9" s="13">
        <f t="shared" si="4"/>
        <v>8.7967965020873837</v>
      </c>
      <c r="N9" s="13">
        <f t="shared" si="5"/>
        <v>13.195194753131075</v>
      </c>
      <c r="O9" s="13">
        <f t="shared" si="6"/>
        <v>17.593593004174767</v>
      </c>
      <c r="P9" s="12">
        <f>C9*69.1%</f>
        <v>121.57172765884764</v>
      </c>
      <c r="Q9" s="13">
        <f t="shared" si="7"/>
        <v>12.157172765884765</v>
      </c>
      <c r="R9" s="13">
        <f t="shared" si="8"/>
        <v>24.314345531769529</v>
      </c>
      <c r="S9" s="13">
        <f t="shared" si="11"/>
        <v>36.471518297654292</v>
      </c>
      <c r="T9" s="13">
        <f t="shared" si="12"/>
        <v>48.628691063539058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60" ht="20.25">
      <c r="A10" s="15" t="s">
        <v>4</v>
      </c>
      <c r="B10" s="22">
        <v>1403.8</v>
      </c>
      <c r="C10" s="4">
        <f t="shared" si="0"/>
        <v>145.35863609711339</v>
      </c>
      <c r="D10" s="12">
        <f t="shared" si="1"/>
        <v>136.7824765673837</v>
      </c>
      <c r="E10" s="13"/>
      <c r="F10" s="12">
        <f t="shared" si="2"/>
        <v>0</v>
      </c>
      <c r="G10" s="12"/>
      <c r="H10" s="12"/>
      <c r="I10" s="12"/>
      <c r="J10" s="12"/>
      <c r="K10" s="12">
        <f t="shared" si="9"/>
        <v>36.339659024278347</v>
      </c>
      <c r="L10" s="13">
        <f t="shared" si="3"/>
        <v>3.633965902427835</v>
      </c>
      <c r="M10" s="13">
        <f t="shared" si="4"/>
        <v>7.26793180485567</v>
      </c>
      <c r="N10" s="13">
        <f t="shared" si="5"/>
        <v>10.901897707283505</v>
      </c>
      <c r="O10" s="13">
        <f t="shared" si="6"/>
        <v>14.53586360971134</v>
      </c>
      <c r="P10" s="12">
        <f t="shared" si="10"/>
        <v>100.44281754310535</v>
      </c>
      <c r="Q10" s="13">
        <f t="shared" si="7"/>
        <v>10.044281754310536</v>
      </c>
      <c r="R10" s="13">
        <f t="shared" si="8"/>
        <v>20.088563508621071</v>
      </c>
      <c r="S10" s="13">
        <f t="shared" si="11"/>
        <v>30.132845262931603</v>
      </c>
      <c r="T10" s="13">
        <f t="shared" si="12"/>
        <v>40.177127017242142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60" ht="20.25">
      <c r="A11" s="15" t="s">
        <v>29</v>
      </c>
      <c r="B11" s="22">
        <v>5247.8</v>
      </c>
      <c r="C11" s="4">
        <f t="shared" si="0"/>
        <v>543.39154474314842</v>
      </c>
      <c r="D11" s="12">
        <f t="shared" si="1"/>
        <v>511.3314436033026</v>
      </c>
      <c r="E11" s="13"/>
      <c r="F11" s="12">
        <f t="shared" si="2"/>
        <v>0</v>
      </c>
      <c r="G11" s="12"/>
      <c r="H11" s="12"/>
      <c r="I11" s="12"/>
      <c r="J11" s="12"/>
      <c r="K11" s="12">
        <f t="shared" si="9"/>
        <v>135.8478861857871</v>
      </c>
      <c r="L11" s="13">
        <f t="shared" si="3"/>
        <v>13.584788618578711</v>
      </c>
      <c r="M11" s="13">
        <f t="shared" si="4"/>
        <v>27.169577237157423</v>
      </c>
      <c r="N11" s="13">
        <f t="shared" si="5"/>
        <v>40.754365855736133</v>
      </c>
      <c r="O11" s="13">
        <f t="shared" si="6"/>
        <v>54.339154474314846</v>
      </c>
      <c r="P11" s="12">
        <f t="shared" si="10"/>
        <v>375.4835574175155</v>
      </c>
      <c r="Q11" s="13">
        <f t="shared" si="7"/>
        <v>37.54835574175155</v>
      </c>
      <c r="R11" s="13">
        <f t="shared" si="8"/>
        <v>75.0967114835031</v>
      </c>
      <c r="S11" s="13">
        <f t="shared" si="11"/>
        <v>112.64506722525465</v>
      </c>
      <c r="T11" s="13">
        <f t="shared" si="12"/>
        <v>150.1934229670062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60" ht="37.5">
      <c r="A12" s="15" t="s">
        <v>21</v>
      </c>
      <c r="B12" s="22">
        <v>1329.4</v>
      </c>
      <c r="C12" s="4">
        <f t="shared" si="0"/>
        <v>137.65477334912563</v>
      </c>
      <c r="D12" s="12">
        <f t="shared" si="1"/>
        <v>129.53314172152722</v>
      </c>
      <c r="E12" s="13"/>
      <c r="F12" s="12">
        <f t="shared" si="2"/>
        <v>0</v>
      </c>
      <c r="G12" s="12"/>
      <c r="H12" s="12"/>
      <c r="I12" s="12"/>
      <c r="J12" s="12"/>
      <c r="K12" s="12">
        <f t="shared" si="9"/>
        <v>34.413693337281408</v>
      </c>
      <c r="L12" s="13">
        <f t="shared" si="3"/>
        <v>3.441369333728141</v>
      </c>
      <c r="M12" s="13">
        <f t="shared" si="4"/>
        <v>6.882738667456282</v>
      </c>
      <c r="N12" s="13">
        <f t="shared" si="5"/>
        <v>10.324108001184422</v>
      </c>
      <c r="O12" s="13">
        <f t="shared" si="6"/>
        <v>13.765477334912564</v>
      </c>
      <c r="P12" s="12">
        <f t="shared" si="10"/>
        <v>95.1194483842458</v>
      </c>
      <c r="Q12" s="13">
        <f t="shared" si="7"/>
        <v>9.5119448384245811</v>
      </c>
      <c r="R12" s="13">
        <f t="shared" si="8"/>
        <v>19.023889676849162</v>
      </c>
      <c r="S12" s="13">
        <f t="shared" si="11"/>
        <v>28.535834515273738</v>
      </c>
      <c r="T12" s="13">
        <f t="shared" si="12"/>
        <v>38.047779353698324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60" ht="20.25">
      <c r="A13" s="15" t="s">
        <v>45</v>
      </c>
      <c r="B13" s="22">
        <v>1755.3</v>
      </c>
      <c r="C13" s="4">
        <f t="shared" si="0"/>
        <v>181.75524571966315</v>
      </c>
      <c r="D13" s="12">
        <f t="shared" si="1"/>
        <v>171.03168622220301</v>
      </c>
      <c r="E13" s="13"/>
      <c r="F13" s="12">
        <f t="shared" si="2"/>
        <v>0</v>
      </c>
      <c r="G13" s="12"/>
      <c r="H13" s="12"/>
      <c r="I13" s="12"/>
      <c r="J13" s="12"/>
      <c r="K13" s="12">
        <f t="shared" si="9"/>
        <v>45.438811429915788</v>
      </c>
      <c r="L13" s="13">
        <f t="shared" si="3"/>
        <v>4.5438811429915793</v>
      </c>
      <c r="M13" s="13">
        <f t="shared" si="4"/>
        <v>9.0877622859831586</v>
      </c>
      <c r="N13" s="13">
        <f t="shared" si="5"/>
        <v>13.631643428974735</v>
      </c>
      <c r="O13" s="13">
        <f t="shared" si="6"/>
        <v>18.175524571966317</v>
      </c>
      <c r="P13" s="12">
        <f t="shared" si="10"/>
        <v>125.59287479228723</v>
      </c>
      <c r="Q13" s="13">
        <f t="shared" si="7"/>
        <v>12.559287479228724</v>
      </c>
      <c r="R13" s="13">
        <f t="shared" si="8"/>
        <v>25.118574958457447</v>
      </c>
      <c r="S13" s="13">
        <f t="shared" si="11"/>
        <v>37.677862437686166</v>
      </c>
      <c r="T13" s="13">
        <f t="shared" si="12"/>
        <v>50.237149916914895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60" ht="37.5">
      <c r="A14" s="15" t="s">
        <v>13</v>
      </c>
      <c r="B14" s="22">
        <v>16356.8</v>
      </c>
      <c r="C14" s="4">
        <f t="shared" si="0"/>
        <v>1693.6900832834194</v>
      </c>
      <c r="D14" s="12">
        <f t="shared" si="1"/>
        <v>1593.7623683696975</v>
      </c>
      <c r="E14" s="13"/>
      <c r="F14" s="12">
        <f t="shared" si="2"/>
        <v>0</v>
      </c>
      <c r="G14" s="12"/>
      <c r="H14" s="12"/>
      <c r="I14" s="12"/>
      <c r="J14" s="12"/>
      <c r="K14" s="12">
        <f t="shared" si="9"/>
        <v>423.42252082085486</v>
      </c>
      <c r="L14" s="13">
        <f t="shared" si="3"/>
        <v>42.342252082085487</v>
      </c>
      <c r="M14" s="13">
        <f t="shared" si="4"/>
        <v>84.684504164170974</v>
      </c>
      <c r="N14" s="13">
        <f t="shared" si="5"/>
        <v>127.02675624625645</v>
      </c>
      <c r="O14" s="13">
        <f t="shared" si="6"/>
        <v>169.36900832834195</v>
      </c>
      <c r="P14" s="12">
        <f t="shared" si="10"/>
        <v>1170.3398475488427</v>
      </c>
      <c r="Q14" s="13">
        <f t="shared" si="7"/>
        <v>117.03398475488427</v>
      </c>
      <c r="R14" s="13">
        <f t="shared" si="8"/>
        <v>234.06796950976855</v>
      </c>
      <c r="S14" s="13">
        <f t="shared" si="11"/>
        <v>351.10195426465282</v>
      </c>
      <c r="T14" s="13">
        <f t="shared" si="12"/>
        <v>468.13593901953709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60" ht="37.5">
      <c r="A15" s="15" t="s">
        <v>2</v>
      </c>
      <c r="B15" s="22">
        <v>10475.299999999999</v>
      </c>
      <c r="C15" s="4">
        <f t="shared" si="0"/>
        <v>1084.6810946773699</v>
      </c>
      <c r="D15" s="12">
        <f t="shared" si="1"/>
        <v>1020.684910091405</v>
      </c>
      <c r="E15" s="13"/>
      <c r="F15" s="12">
        <f t="shared" si="2"/>
        <v>0</v>
      </c>
      <c r="G15" s="12"/>
      <c r="H15" s="12"/>
      <c r="I15" s="12"/>
      <c r="J15" s="12"/>
      <c r="K15" s="12">
        <f t="shared" si="9"/>
        <v>271.17027366934246</v>
      </c>
      <c r="L15" s="13">
        <f t="shared" si="3"/>
        <v>27.117027366934249</v>
      </c>
      <c r="M15" s="13">
        <f t="shared" si="4"/>
        <v>54.234054733868497</v>
      </c>
      <c r="N15" s="13">
        <f t="shared" si="5"/>
        <v>81.351082100802742</v>
      </c>
      <c r="O15" s="13">
        <f t="shared" si="6"/>
        <v>108.46810946773699</v>
      </c>
      <c r="P15" s="12">
        <f t="shared" si="10"/>
        <v>749.51463642206249</v>
      </c>
      <c r="Q15" s="13">
        <f t="shared" si="7"/>
        <v>74.951463642206249</v>
      </c>
      <c r="R15" s="13">
        <f t="shared" si="8"/>
        <v>149.9029272844125</v>
      </c>
      <c r="S15" s="13">
        <f t="shared" si="11"/>
        <v>224.85439092661875</v>
      </c>
      <c r="T15" s="13">
        <f t="shared" si="12"/>
        <v>299.805854568825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60" ht="20.25">
      <c r="A16" s="15" t="s">
        <v>47</v>
      </c>
      <c r="B16" s="22">
        <v>4428.6000000000004</v>
      </c>
      <c r="C16" s="4">
        <f t="shared" si="0"/>
        <v>458.56621728143358</v>
      </c>
      <c r="D16" s="12">
        <f t="shared" si="1"/>
        <v>431.51081046182901</v>
      </c>
      <c r="E16" s="13"/>
      <c r="F16" s="12">
        <f t="shared" si="2"/>
        <v>0</v>
      </c>
      <c r="G16" s="12"/>
      <c r="H16" s="12"/>
      <c r="I16" s="12"/>
      <c r="J16" s="12"/>
      <c r="K16" s="12">
        <f t="shared" si="9"/>
        <v>114.6415543203584</v>
      </c>
      <c r="L16" s="13">
        <f t="shared" si="3"/>
        <v>11.46415543203584</v>
      </c>
      <c r="M16" s="13">
        <f t="shared" si="4"/>
        <v>22.92831086407168</v>
      </c>
      <c r="N16" s="13">
        <f t="shared" si="5"/>
        <v>34.392466296107514</v>
      </c>
      <c r="O16" s="13">
        <f t="shared" si="6"/>
        <v>45.856621728143359</v>
      </c>
      <c r="P16" s="12">
        <f t="shared" si="10"/>
        <v>316.8692561414706</v>
      </c>
      <c r="Q16" s="13">
        <f t="shared" si="7"/>
        <v>31.686925614147061</v>
      </c>
      <c r="R16" s="13">
        <f t="shared" si="8"/>
        <v>63.373851228294122</v>
      </c>
      <c r="S16" s="13">
        <f t="shared" si="11"/>
        <v>95.060776842441172</v>
      </c>
      <c r="T16" s="13">
        <f t="shared" si="12"/>
        <v>126.74770245658824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ht="20.25">
      <c r="A17" s="15" t="s">
        <v>42</v>
      </c>
      <c r="B17" s="22">
        <v>4142.3999999999996</v>
      </c>
      <c r="C17" s="4">
        <f t="shared" si="0"/>
        <v>428.93119687183537</v>
      </c>
      <c r="D17" s="12">
        <f t="shared" si="1"/>
        <v>403.62425625639708</v>
      </c>
      <c r="E17" s="13"/>
      <c r="F17" s="12">
        <f t="shared" si="2"/>
        <v>0</v>
      </c>
      <c r="G17" s="12"/>
      <c r="H17" s="12"/>
      <c r="I17" s="12"/>
      <c r="J17" s="12"/>
      <c r="K17" s="12">
        <f t="shared" si="9"/>
        <v>107.23279921795884</v>
      </c>
      <c r="L17" s="13">
        <f t="shared" si="3"/>
        <v>10.723279921795886</v>
      </c>
      <c r="M17" s="13">
        <f t="shared" si="4"/>
        <v>21.446559843591771</v>
      </c>
      <c r="N17" s="13">
        <f t="shared" si="5"/>
        <v>32.16983976538765</v>
      </c>
      <c r="O17" s="13">
        <f t="shared" si="6"/>
        <v>42.893119687183543</v>
      </c>
      <c r="P17" s="12">
        <f t="shared" si="10"/>
        <v>296.3914570384382</v>
      </c>
      <c r="Q17" s="13">
        <f t="shared" si="7"/>
        <v>29.639145703843823</v>
      </c>
      <c r="R17" s="13">
        <f t="shared" si="8"/>
        <v>59.278291407687647</v>
      </c>
      <c r="S17" s="13">
        <f t="shared" si="11"/>
        <v>88.917437111531456</v>
      </c>
      <c r="T17" s="13">
        <f t="shared" si="12"/>
        <v>118.55658281537529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ht="20.25">
      <c r="A18" s="15" t="s">
        <v>19</v>
      </c>
      <c r="B18" s="22">
        <v>32709.7</v>
      </c>
      <c r="C18" s="4">
        <f t="shared" si="0"/>
        <v>3386.9763350518242</v>
      </c>
      <c r="D18" s="12">
        <f t="shared" si="1"/>
        <v>3187.1447312837663</v>
      </c>
      <c r="E18" s="13"/>
      <c r="F18" s="12">
        <f t="shared" si="2"/>
        <v>0</v>
      </c>
      <c r="G18" s="12"/>
      <c r="H18" s="12"/>
      <c r="I18" s="12"/>
      <c r="J18" s="12"/>
      <c r="K18" s="12">
        <f t="shared" si="9"/>
        <v>846.74408376295605</v>
      </c>
      <c r="L18" s="13">
        <f t="shared" si="3"/>
        <v>84.674408376295617</v>
      </c>
      <c r="M18" s="13">
        <f t="shared" si="4"/>
        <v>169.34881675259123</v>
      </c>
      <c r="N18" s="13">
        <f t="shared" si="5"/>
        <v>254.02322512888679</v>
      </c>
      <c r="O18" s="13">
        <f t="shared" si="6"/>
        <v>338.69763350518247</v>
      </c>
      <c r="P18" s="12">
        <f t="shared" si="10"/>
        <v>2340.4006475208103</v>
      </c>
      <c r="Q18" s="13">
        <f t="shared" si="7"/>
        <v>234.04006475208104</v>
      </c>
      <c r="R18" s="13">
        <f t="shared" si="8"/>
        <v>468.08012950416207</v>
      </c>
      <c r="S18" s="13">
        <f t="shared" si="11"/>
        <v>702.12019425624305</v>
      </c>
      <c r="T18" s="13">
        <f t="shared" si="12"/>
        <v>936.16025900832415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ht="20.25">
      <c r="A19" s="15" t="s">
        <v>46</v>
      </c>
      <c r="B19" s="22">
        <v>1380.2</v>
      </c>
      <c r="C19" s="4">
        <f t="shared" si="0"/>
        <v>142.91493769855813</v>
      </c>
      <c r="D19" s="12">
        <f t="shared" si="1"/>
        <v>134.48295637434319</v>
      </c>
      <c r="E19" s="13"/>
      <c r="F19" s="12">
        <f t="shared" si="2"/>
        <v>0</v>
      </c>
      <c r="G19" s="12"/>
      <c r="H19" s="12"/>
      <c r="I19" s="12"/>
      <c r="J19" s="12"/>
      <c r="K19" s="12">
        <f t="shared" si="9"/>
        <v>35.728734424639534</v>
      </c>
      <c r="L19" s="13">
        <f t="shared" si="3"/>
        <v>3.5728734424639534</v>
      </c>
      <c r="M19" s="13">
        <f t="shared" si="4"/>
        <v>7.1457468849279069</v>
      </c>
      <c r="N19" s="13">
        <f t="shared" si="5"/>
        <v>10.718620327391859</v>
      </c>
      <c r="O19" s="13">
        <f t="shared" si="6"/>
        <v>14.291493769855814</v>
      </c>
      <c r="P19" s="12">
        <f t="shared" si="10"/>
        <v>98.754221949703663</v>
      </c>
      <c r="Q19" s="13">
        <f t="shared" si="7"/>
        <v>9.8754221949703673</v>
      </c>
      <c r="R19" s="13">
        <f t="shared" si="8"/>
        <v>19.750844389940735</v>
      </c>
      <c r="S19" s="13">
        <f t="shared" si="11"/>
        <v>29.626266584911097</v>
      </c>
      <c r="T19" s="13">
        <f t="shared" si="12"/>
        <v>39.501688779881469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ht="20.25">
      <c r="A20" s="15" t="s">
        <v>40</v>
      </c>
      <c r="B20" s="22">
        <v>1009</v>
      </c>
      <c r="C20" s="4">
        <f t="shared" si="0"/>
        <v>104.4784611924686</v>
      </c>
      <c r="D20" s="12">
        <f t="shared" si="1"/>
        <v>98.314231982112958</v>
      </c>
      <c r="E20" s="13"/>
      <c r="F20" s="12">
        <f t="shared" si="2"/>
        <v>0</v>
      </c>
      <c r="G20" s="12"/>
      <c r="H20" s="12"/>
      <c r="I20" s="12"/>
      <c r="J20" s="12"/>
      <c r="K20" s="12">
        <f t="shared" si="9"/>
        <v>26.11961529811715</v>
      </c>
      <c r="L20" s="13">
        <f t="shared" si="3"/>
        <v>2.6119615298117154</v>
      </c>
      <c r="M20" s="13">
        <f t="shared" si="4"/>
        <v>5.2239230596234307</v>
      </c>
      <c r="N20" s="13">
        <f t="shared" si="5"/>
        <v>7.8358845894351443</v>
      </c>
      <c r="O20" s="13">
        <f t="shared" si="6"/>
        <v>10.447846119246861</v>
      </c>
      <c r="P20" s="12">
        <f t="shared" si="10"/>
        <v>72.194616683995804</v>
      </c>
      <c r="Q20" s="13">
        <f t="shared" si="7"/>
        <v>7.2194616683995809</v>
      </c>
      <c r="R20" s="13">
        <f t="shared" si="8"/>
        <v>14.438923336799162</v>
      </c>
      <c r="S20" s="13">
        <f t="shared" si="11"/>
        <v>21.658385005198742</v>
      </c>
      <c r="T20" s="13">
        <f t="shared" si="12"/>
        <v>28.877846673598324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ht="20.25">
      <c r="A21" s="15" t="s">
        <v>6</v>
      </c>
      <c r="B21" s="22">
        <v>92862.1</v>
      </c>
      <c r="C21" s="4">
        <f t="shared" si="0"/>
        <v>9615.5493667999399</v>
      </c>
      <c r="D21" s="12">
        <f t="shared" si="1"/>
        <v>14448.231954158742</v>
      </c>
      <c r="E21" s="13"/>
      <c r="F21" s="12">
        <f t="shared" si="2"/>
        <v>5400</v>
      </c>
      <c r="G21" s="12"/>
      <c r="H21" s="12"/>
      <c r="I21" s="12"/>
      <c r="J21" s="12">
        <v>5400</v>
      </c>
      <c r="K21" s="12">
        <f t="shared" si="9"/>
        <v>2403.887341699985</v>
      </c>
      <c r="L21" s="13">
        <f t="shared" si="3"/>
        <v>240.38873416999851</v>
      </c>
      <c r="M21" s="13">
        <f t="shared" si="4"/>
        <v>480.77746833999703</v>
      </c>
      <c r="N21" s="13">
        <f t="shared" si="5"/>
        <v>721.16620250999551</v>
      </c>
      <c r="O21" s="13">
        <f t="shared" si="6"/>
        <v>961.55493667999406</v>
      </c>
      <c r="P21" s="12">
        <f t="shared" si="10"/>
        <v>6644.3446124587581</v>
      </c>
      <c r="Q21" s="13">
        <f t="shared" si="7"/>
        <v>664.43446124587581</v>
      </c>
      <c r="R21" s="13">
        <f t="shared" si="8"/>
        <v>1328.8689224917516</v>
      </c>
      <c r="S21" s="13">
        <f t="shared" si="11"/>
        <v>1993.3033837376274</v>
      </c>
      <c r="T21" s="13">
        <f t="shared" si="12"/>
        <v>2657.7378449835032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ht="37.5">
      <c r="A22" s="15" t="s">
        <v>5</v>
      </c>
      <c r="B22" s="22">
        <v>12669.5</v>
      </c>
      <c r="C22" s="4">
        <f t="shared" si="0"/>
        <v>1311.8829178176225</v>
      </c>
      <c r="D22" s="12">
        <f t="shared" si="1"/>
        <v>1234.4818256663825</v>
      </c>
      <c r="E22" s="13"/>
      <c r="F22" s="12">
        <f t="shared" si="2"/>
        <v>0</v>
      </c>
      <c r="G22" s="12"/>
      <c r="H22" s="12"/>
      <c r="I22" s="12"/>
      <c r="J22" s="12"/>
      <c r="K22" s="12">
        <f t="shared" si="9"/>
        <v>327.97072945440561</v>
      </c>
      <c r="L22" s="13">
        <f t="shared" si="3"/>
        <v>32.797072945440561</v>
      </c>
      <c r="M22" s="13">
        <f t="shared" si="4"/>
        <v>65.594145890881123</v>
      </c>
      <c r="N22" s="13">
        <f t="shared" si="5"/>
        <v>98.391218836321684</v>
      </c>
      <c r="O22" s="13">
        <f t="shared" si="6"/>
        <v>131.18829178176225</v>
      </c>
      <c r="P22" s="12">
        <f t="shared" si="10"/>
        <v>906.51109621197702</v>
      </c>
      <c r="Q22" s="13">
        <f t="shared" si="7"/>
        <v>90.651109621197705</v>
      </c>
      <c r="R22" s="13">
        <f t="shared" si="8"/>
        <v>181.30221924239541</v>
      </c>
      <c r="S22" s="13">
        <f t="shared" si="11"/>
        <v>271.95332886359307</v>
      </c>
      <c r="T22" s="13">
        <f t="shared" si="12"/>
        <v>362.60443848479082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ht="37.5">
      <c r="A23" s="15" t="s">
        <v>55</v>
      </c>
      <c r="B23" s="22">
        <v>18234.2</v>
      </c>
      <c r="C23" s="4">
        <f t="shared" si="0"/>
        <v>1888.088361819337</v>
      </c>
      <c r="D23" s="12">
        <f t="shared" si="1"/>
        <v>1776.6911484719963</v>
      </c>
      <c r="E23" s="13"/>
      <c r="F23" s="12">
        <f t="shared" si="2"/>
        <v>0</v>
      </c>
      <c r="G23" s="12"/>
      <c r="H23" s="12"/>
      <c r="I23" s="12"/>
      <c r="J23" s="12"/>
      <c r="K23" s="12">
        <f t="shared" si="9"/>
        <v>472.02209045483426</v>
      </c>
      <c r="L23" s="13">
        <f t="shared" si="3"/>
        <v>47.202209045483428</v>
      </c>
      <c r="M23" s="13">
        <f t="shared" si="4"/>
        <v>94.404418090966857</v>
      </c>
      <c r="N23" s="13">
        <f t="shared" si="5"/>
        <v>141.60662713645027</v>
      </c>
      <c r="O23" s="13">
        <f t="shared" si="6"/>
        <v>188.80883618193371</v>
      </c>
      <c r="P23" s="12">
        <f t="shared" si="10"/>
        <v>1304.6690580171619</v>
      </c>
      <c r="Q23" s="13">
        <f t="shared" si="7"/>
        <v>130.46690580171619</v>
      </c>
      <c r="R23" s="13">
        <f t="shared" si="8"/>
        <v>260.93381160343239</v>
      </c>
      <c r="S23" s="13">
        <f t="shared" si="11"/>
        <v>391.40071740514855</v>
      </c>
      <c r="T23" s="13">
        <f t="shared" si="12"/>
        <v>521.86762320686478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ht="37.5">
      <c r="A24" s="15" t="s">
        <v>8</v>
      </c>
      <c r="B24" s="22">
        <v>27438.9</v>
      </c>
      <c r="C24" s="4">
        <f t="shared" si="0"/>
        <v>2841.2032198355073</v>
      </c>
      <c r="D24" s="12">
        <f t="shared" si="1"/>
        <v>2673.5722298652122</v>
      </c>
      <c r="E24" s="13"/>
      <c r="F24" s="12">
        <f t="shared" si="2"/>
        <v>0</v>
      </c>
      <c r="G24" s="12"/>
      <c r="H24" s="12"/>
      <c r="I24" s="12"/>
      <c r="J24" s="12"/>
      <c r="K24" s="12">
        <f t="shared" si="9"/>
        <v>710.30080495887682</v>
      </c>
      <c r="L24" s="13">
        <f t="shared" si="3"/>
        <v>71.030080495887688</v>
      </c>
      <c r="M24" s="13">
        <f t="shared" si="4"/>
        <v>142.06016099177538</v>
      </c>
      <c r="N24" s="13">
        <f t="shared" si="5"/>
        <v>213.09024148766304</v>
      </c>
      <c r="O24" s="13">
        <f t="shared" si="6"/>
        <v>284.12032198355075</v>
      </c>
      <c r="P24" s="12">
        <f t="shared" si="10"/>
        <v>1963.2714249063354</v>
      </c>
      <c r="Q24" s="13">
        <f t="shared" si="7"/>
        <v>196.32714249063355</v>
      </c>
      <c r="R24" s="13">
        <f t="shared" si="8"/>
        <v>392.6542849812671</v>
      </c>
      <c r="S24" s="13">
        <f t="shared" si="11"/>
        <v>588.98142747190059</v>
      </c>
      <c r="T24" s="13">
        <f t="shared" si="12"/>
        <v>785.30856996253419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ht="20.25">
      <c r="A25" s="15" t="s">
        <v>30</v>
      </c>
      <c r="B25" s="22">
        <v>167</v>
      </c>
      <c r="C25" s="4">
        <f t="shared" si="0"/>
        <v>17.292272566047824</v>
      </c>
      <c r="D25" s="12">
        <f t="shared" si="1"/>
        <v>16.272028484651003</v>
      </c>
      <c r="E25" s="13"/>
      <c r="F25" s="12">
        <f t="shared" si="2"/>
        <v>0</v>
      </c>
      <c r="G25" s="12"/>
      <c r="H25" s="12"/>
      <c r="I25" s="12"/>
      <c r="J25" s="12"/>
      <c r="K25" s="12">
        <f t="shared" si="9"/>
        <v>4.3230681415119561</v>
      </c>
      <c r="L25" s="13">
        <f t="shared" si="3"/>
        <v>0.43230681415119565</v>
      </c>
      <c r="M25" s="13">
        <f t="shared" si="4"/>
        <v>0.8646136283023913</v>
      </c>
      <c r="N25" s="13">
        <f t="shared" si="5"/>
        <v>1.2969204424535867</v>
      </c>
      <c r="O25" s="13">
        <f t="shared" si="6"/>
        <v>1.7292272566047826</v>
      </c>
      <c r="P25" s="12">
        <f t="shared" si="10"/>
        <v>11.948960343139046</v>
      </c>
      <c r="Q25" s="13">
        <f t="shared" si="7"/>
        <v>1.1948960343139046</v>
      </c>
      <c r="R25" s="13">
        <f t="shared" si="8"/>
        <v>2.3897920686278091</v>
      </c>
      <c r="S25" s="13">
        <f t="shared" si="11"/>
        <v>3.5846881029417137</v>
      </c>
      <c r="T25" s="13">
        <f t="shared" si="12"/>
        <v>4.7795841372556183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ht="20.25">
      <c r="A26" s="15" t="s">
        <v>28</v>
      </c>
      <c r="B26" s="22">
        <v>941.4</v>
      </c>
      <c r="C26" s="4">
        <f t="shared" si="0"/>
        <v>97.478714932200134</v>
      </c>
      <c r="D26" s="12">
        <f t="shared" si="1"/>
        <v>91.727470751200329</v>
      </c>
      <c r="E26" s="13"/>
      <c r="F26" s="12">
        <f t="shared" si="2"/>
        <v>0</v>
      </c>
      <c r="G26" s="12"/>
      <c r="H26" s="12"/>
      <c r="I26" s="12"/>
      <c r="J26" s="12"/>
      <c r="K26" s="12">
        <f t="shared" si="9"/>
        <v>24.369678733050034</v>
      </c>
      <c r="L26" s="13">
        <f t="shared" si="3"/>
        <v>2.4369678733050035</v>
      </c>
      <c r="M26" s="13">
        <f t="shared" si="4"/>
        <v>4.8739357466100071</v>
      </c>
      <c r="N26" s="13">
        <f t="shared" si="5"/>
        <v>7.3109036199150097</v>
      </c>
      <c r="O26" s="13">
        <f t="shared" si="6"/>
        <v>9.7478714932200141</v>
      </c>
      <c r="P26" s="12">
        <f t="shared" si="10"/>
        <v>67.357792018150292</v>
      </c>
      <c r="Q26" s="13">
        <f t="shared" si="7"/>
        <v>6.7357792018150295</v>
      </c>
      <c r="R26" s="13">
        <f t="shared" si="8"/>
        <v>13.471558403630059</v>
      </c>
      <c r="S26" s="13">
        <f t="shared" si="11"/>
        <v>20.207337605445087</v>
      </c>
      <c r="T26" s="13">
        <f t="shared" si="12"/>
        <v>26.943116807260118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ht="20.25">
      <c r="A27" s="15" t="s">
        <v>3</v>
      </c>
      <c r="B27" s="22">
        <f>1149.7+20.3</f>
        <v>1170</v>
      </c>
      <c r="C27" s="4">
        <f t="shared" si="0"/>
        <v>121.14945450464644</v>
      </c>
      <c r="D27" s="12">
        <f t="shared" si="1"/>
        <v>114.0016366888723</v>
      </c>
      <c r="E27" s="13"/>
      <c r="F27" s="12">
        <f t="shared" si="2"/>
        <v>0</v>
      </c>
      <c r="G27" s="12"/>
      <c r="H27" s="12"/>
      <c r="I27" s="12"/>
      <c r="J27" s="12"/>
      <c r="K27" s="12">
        <f t="shared" si="9"/>
        <v>30.287363626161611</v>
      </c>
      <c r="L27" s="13">
        <f t="shared" si="3"/>
        <v>3.0287363626161614</v>
      </c>
      <c r="M27" s="13">
        <f t="shared" si="4"/>
        <v>6.0574727252323228</v>
      </c>
      <c r="N27" s="13">
        <f t="shared" si="5"/>
        <v>9.0862090878484825</v>
      </c>
      <c r="O27" s="13">
        <f t="shared" si="6"/>
        <v>12.114945450464646</v>
      </c>
      <c r="P27" s="12">
        <f t="shared" si="10"/>
        <v>83.714273062710689</v>
      </c>
      <c r="Q27" s="13">
        <f t="shared" si="7"/>
        <v>8.3714273062710696</v>
      </c>
      <c r="R27" s="13">
        <f t="shared" si="8"/>
        <v>16.742854612542139</v>
      </c>
      <c r="S27" s="13">
        <f t="shared" si="11"/>
        <v>25.114281918813205</v>
      </c>
      <c r="T27" s="13">
        <f t="shared" si="12"/>
        <v>33.485709225084278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ht="20.25">
      <c r="A28" s="15" t="s">
        <v>38</v>
      </c>
      <c r="B28" s="22">
        <v>2579.1999999999998</v>
      </c>
      <c r="C28" s="4">
        <f t="shared" si="0"/>
        <v>267.0672419302428</v>
      </c>
      <c r="D28" s="12">
        <f t="shared" si="1"/>
        <v>251.31027465635844</v>
      </c>
      <c r="E28" s="13"/>
      <c r="F28" s="12">
        <f t="shared" si="2"/>
        <v>0</v>
      </c>
      <c r="G28" s="12"/>
      <c r="H28" s="12"/>
      <c r="I28" s="12"/>
      <c r="J28" s="12"/>
      <c r="K28" s="12">
        <f t="shared" si="9"/>
        <v>66.7668104825607</v>
      </c>
      <c r="L28" s="13">
        <f t="shared" si="3"/>
        <v>6.6766810482560706</v>
      </c>
      <c r="M28" s="13">
        <f t="shared" si="4"/>
        <v>13.353362096512141</v>
      </c>
      <c r="N28" s="13">
        <f t="shared" si="5"/>
        <v>20.030043144768211</v>
      </c>
      <c r="O28" s="13">
        <f t="shared" si="6"/>
        <v>26.706724193024282</v>
      </c>
      <c r="P28" s="12">
        <f t="shared" si="10"/>
        <v>184.54346417379776</v>
      </c>
      <c r="Q28" s="13">
        <f t="shared" si="7"/>
        <v>18.454346417379778</v>
      </c>
      <c r="R28" s="13">
        <f t="shared" si="8"/>
        <v>36.908692834759556</v>
      </c>
      <c r="S28" s="13">
        <f t="shared" si="11"/>
        <v>55.363039252139323</v>
      </c>
      <c r="T28" s="13">
        <f t="shared" si="12"/>
        <v>73.817385669519112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ht="37.5">
      <c r="A29" s="15" t="s">
        <v>18</v>
      </c>
      <c r="B29" s="22">
        <v>80838</v>
      </c>
      <c r="C29" s="4">
        <f t="shared" si="0"/>
        <v>8370.4953873902632</v>
      </c>
      <c r="D29" s="12">
        <f t="shared" si="1"/>
        <v>7876.6361595342369</v>
      </c>
      <c r="E29" s="13"/>
      <c r="F29" s="12">
        <f t="shared" si="2"/>
        <v>0</v>
      </c>
      <c r="G29" s="12"/>
      <c r="H29" s="12"/>
      <c r="I29" s="12"/>
      <c r="J29" s="12"/>
      <c r="K29" s="12">
        <f t="shared" si="9"/>
        <v>2092.6238468475658</v>
      </c>
      <c r="L29" s="13">
        <f t="shared" si="3"/>
        <v>209.2623846847566</v>
      </c>
      <c r="M29" s="13">
        <f t="shared" si="4"/>
        <v>418.52476936951319</v>
      </c>
      <c r="N29" s="13">
        <f t="shared" si="5"/>
        <v>627.78715405426976</v>
      </c>
      <c r="O29" s="13">
        <f t="shared" si="6"/>
        <v>837.04953873902639</v>
      </c>
      <c r="P29" s="12">
        <f t="shared" si="10"/>
        <v>5784.0123126866711</v>
      </c>
      <c r="Q29" s="13">
        <f t="shared" si="7"/>
        <v>578.40123126866717</v>
      </c>
      <c r="R29" s="13">
        <f t="shared" si="8"/>
        <v>1156.8024625373343</v>
      </c>
      <c r="S29" s="13">
        <f t="shared" si="11"/>
        <v>1735.2036938060012</v>
      </c>
      <c r="T29" s="13">
        <f t="shared" si="12"/>
        <v>2313.6049250746687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ht="20.25">
      <c r="A30" s="15" t="s">
        <v>26</v>
      </c>
      <c r="B30" s="22">
        <v>999.7</v>
      </c>
      <c r="C30" s="4">
        <f t="shared" si="0"/>
        <v>103.51547834897013</v>
      </c>
      <c r="D30" s="12">
        <f t="shared" si="1"/>
        <v>97.40806512638089</v>
      </c>
      <c r="E30" s="13"/>
      <c r="F30" s="12">
        <f t="shared" si="2"/>
        <v>0</v>
      </c>
      <c r="G30" s="12"/>
      <c r="H30" s="12"/>
      <c r="I30" s="12"/>
      <c r="J30" s="12"/>
      <c r="K30" s="12">
        <f t="shared" si="9"/>
        <v>25.878869587242534</v>
      </c>
      <c r="L30" s="13">
        <f t="shared" si="3"/>
        <v>2.5878869587242535</v>
      </c>
      <c r="M30" s="13">
        <f t="shared" si="4"/>
        <v>5.1757739174485069</v>
      </c>
      <c r="N30" s="13">
        <f t="shared" si="5"/>
        <v>7.7636608761727599</v>
      </c>
      <c r="O30" s="13">
        <f t="shared" si="6"/>
        <v>10.351547834897014</v>
      </c>
      <c r="P30" s="12">
        <f t="shared" si="10"/>
        <v>71.529195539138357</v>
      </c>
      <c r="Q30" s="13">
        <f t="shared" si="7"/>
        <v>7.1529195539138364</v>
      </c>
      <c r="R30" s="13">
        <f t="shared" si="8"/>
        <v>14.305839107827673</v>
      </c>
      <c r="S30" s="13">
        <f t="shared" si="11"/>
        <v>21.458758661741506</v>
      </c>
      <c r="T30" s="13">
        <f t="shared" si="12"/>
        <v>28.611678215655346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ht="20.25">
      <c r="A31" s="15" t="s">
        <v>51</v>
      </c>
      <c r="B31" s="22">
        <v>3030</v>
      </c>
      <c r="C31" s="4">
        <f t="shared" si="0"/>
        <v>313.74602320434076</v>
      </c>
      <c r="D31" s="12">
        <f t="shared" si="1"/>
        <v>295.23500783528465</v>
      </c>
      <c r="E31" s="13"/>
      <c r="F31" s="12">
        <f t="shared" si="2"/>
        <v>0</v>
      </c>
      <c r="G31" s="12"/>
      <c r="H31" s="12"/>
      <c r="I31" s="12"/>
      <c r="J31" s="12"/>
      <c r="K31" s="12">
        <f t="shared" si="9"/>
        <v>78.43650580108519</v>
      </c>
      <c r="L31" s="13">
        <f t="shared" si="3"/>
        <v>7.8436505801085197</v>
      </c>
      <c r="M31" s="13">
        <f t="shared" si="4"/>
        <v>15.687301160217039</v>
      </c>
      <c r="N31" s="13">
        <f t="shared" si="5"/>
        <v>23.530951740325555</v>
      </c>
      <c r="O31" s="13">
        <f t="shared" si="6"/>
        <v>31.374602320434079</v>
      </c>
      <c r="P31" s="12">
        <f t="shared" si="10"/>
        <v>216.79850203419946</v>
      </c>
      <c r="Q31" s="13">
        <f t="shared" si="7"/>
        <v>21.679850203419946</v>
      </c>
      <c r="R31" s="13">
        <f t="shared" si="8"/>
        <v>43.359700406839892</v>
      </c>
      <c r="S31" s="13">
        <f t="shared" si="11"/>
        <v>65.039550610259838</v>
      </c>
      <c r="T31" s="13">
        <f t="shared" si="12"/>
        <v>86.719400813679783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ht="20.25">
      <c r="A32" s="15" t="s">
        <v>0</v>
      </c>
      <c r="B32" s="22">
        <v>2170.6</v>
      </c>
      <c r="C32" s="4">
        <f t="shared" si="0"/>
        <v>224.75812474169706</v>
      </c>
      <c r="D32" s="12">
        <f t="shared" si="1"/>
        <v>211.49739538193694</v>
      </c>
      <c r="E32" s="13"/>
      <c r="F32" s="12">
        <f t="shared" si="2"/>
        <v>0</v>
      </c>
      <c r="G32" s="12"/>
      <c r="H32" s="12"/>
      <c r="I32" s="12"/>
      <c r="J32" s="12"/>
      <c r="K32" s="12">
        <f t="shared" si="9"/>
        <v>56.189531185424265</v>
      </c>
      <c r="L32" s="13">
        <f t="shared" si="3"/>
        <v>5.6189531185424269</v>
      </c>
      <c r="M32" s="13">
        <f t="shared" si="4"/>
        <v>11.237906237084854</v>
      </c>
      <c r="N32" s="13">
        <f t="shared" si="5"/>
        <v>16.856859355627279</v>
      </c>
      <c r="O32" s="13">
        <f t="shared" si="6"/>
        <v>22.475812474169707</v>
      </c>
      <c r="P32" s="12">
        <f t="shared" si="10"/>
        <v>155.30786419651267</v>
      </c>
      <c r="Q32" s="13">
        <f t="shared" si="7"/>
        <v>15.530786419651267</v>
      </c>
      <c r="R32" s="13">
        <f t="shared" si="8"/>
        <v>31.061572839302535</v>
      </c>
      <c r="S32" s="13">
        <f t="shared" si="11"/>
        <v>46.592359258953799</v>
      </c>
      <c r="T32" s="13">
        <f t="shared" si="12"/>
        <v>62.12314567860507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ht="20.25">
      <c r="A33" s="15" t="s">
        <v>20</v>
      </c>
      <c r="B33" s="22">
        <v>10550.1</v>
      </c>
      <c r="C33" s="4">
        <f t="shared" si="0"/>
        <v>1092.4263760422825</v>
      </c>
      <c r="D33" s="12">
        <f t="shared" si="1"/>
        <v>1027.9732198557879</v>
      </c>
      <c r="E33" s="13"/>
      <c r="F33" s="12">
        <f t="shared" si="2"/>
        <v>0</v>
      </c>
      <c r="G33" s="12"/>
      <c r="H33" s="12"/>
      <c r="I33" s="12"/>
      <c r="J33" s="12"/>
      <c r="K33" s="12">
        <f t="shared" si="9"/>
        <v>273.10659401057063</v>
      </c>
      <c r="L33" s="13">
        <f t="shared" si="3"/>
        <v>27.310659401057066</v>
      </c>
      <c r="M33" s="13">
        <f t="shared" si="4"/>
        <v>54.621318802114132</v>
      </c>
      <c r="N33" s="13">
        <f t="shared" si="5"/>
        <v>81.931978203171184</v>
      </c>
      <c r="O33" s="13">
        <f t="shared" si="6"/>
        <v>109.24263760422826</v>
      </c>
      <c r="P33" s="12">
        <f t="shared" si="10"/>
        <v>754.86662584521719</v>
      </c>
      <c r="Q33" s="13">
        <f t="shared" si="7"/>
        <v>75.486662584521724</v>
      </c>
      <c r="R33" s="13">
        <f t="shared" si="8"/>
        <v>150.97332516904345</v>
      </c>
      <c r="S33" s="13">
        <f t="shared" si="11"/>
        <v>226.45998775356514</v>
      </c>
      <c r="T33" s="13">
        <f t="shared" si="12"/>
        <v>301.9466503380869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ht="56.25">
      <c r="A34" s="15" t="s">
        <v>49</v>
      </c>
      <c r="B34" s="22">
        <v>49378.6</v>
      </c>
      <c r="C34" s="4">
        <f t="shared" si="0"/>
        <v>5112.9832941907134</v>
      </c>
      <c r="D34" s="12">
        <f t="shared" si="1"/>
        <v>4811.3172798334617</v>
      </c>
      <c r="E34" s="13"/>
      <c r="F34" s="12">
        <f t="shared" si="2"/>
        <v>0</v>
      </c>
      <c r="G34" s="12"/>
      <c r="H34" s="12"/>
      <c r="I34" s="12"/>
      <c r="J34" s="12"/>
      <c r="K34" s="12">
        <f t="shared" si="9"/>
        <v>1278.2458235476784</v>
      </c>
      <c r="L34" s="13">
        <f t="shared" si="3"/>
        <v>127.82458235476784</v>
      </c>
      <c r="M34" s="13">
        <f t="shared" si="4"/>
        <v>255.64916470953568</v>
      </c>
      <c r="N34" s="13">
        <f t="shared" si="5"/>
        <v>383.4737470643035</v>
      </c>
      <c r="O34" s="13">
        <f t="shared" si="6"/>
        <v>511.29832941907137</v>
      </c>
      <c r="P34" s="12">
        <f t="shared" si="10"/>
        <v>3533.0714562857829</v>
      </c>
      <c r="Q34" s="13">
        <f t="shared" si="7"/>
        <v>353.30714562857833</v>
      </c>
      <c r="R34" s="13">
        <f t="shared" si="8"/>
        <v>706.61429125715665</v>
      </c>
      <c r="S34" s="13">
        <f t="shared" si="11"/>
        <v>1059.9214368857349</v>
      </c>
      <c r="T34" s="13">
        <f t="shared" si="12"/>
        <v>1413.2285825143133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ht="20.25">
      <c r="A35" s="15" t="s">
        <v>54</v>
      </c>
      <c r="B35" s="22">
        <v>541.79999999999995</v>
      </c>
      <c r="C35" s="4">
        <f t="shared" si="0"/>
        <v>56.101516624459343</v>
      </c>
      <c r="D35" s="12">
        <f t="shared" si="1"/>
        <v>52.791527143616243</v>
      </c>
      <c r="E35" s="13"/>
      <c r="F35" s="12">
        <f t="shared" si="2"/>
        <v>0</v>
      </c>
      <c r="G35" s="12"/>
      <c r="H35" s="12"/>
      <c r="I35" s="12"/>
      <c r="J35" s="12"/>
      <c r="K35" s="12">
        <f t="shared" si="9"/>
        <v>14.025379156114836</v>
      </c>
      <c r="L35" s="13">
        <f t="shared" si="3"/>
        <v>1.4025379156114837</v>
      </c>
      <c r="M35" s="13">
        <f t="shared" si="4"/>
        <v>2.8050758312229673</v>
      </c>
      <c r="N35" s="13">
        <f t="shared" si="5"/>
        <v>4.2076137468344506</v>
      </c>
      <c r="O35" s="13">
        <f t="shared" si="6"/>
        <v>5.6101516624459347</v>
      </c>
      <c r="P35" s="12">
        <f t="shared" si="10"/>
        <v>38.766147987501405</v>
      </c>
      <c r="Q35" s="13">
        <f t="shared" si="7"/>
        <v>3.8766147987501407</v>
      </c>
      <c r="R35" s="13">
        <f t="shared" si="8"/>
        <v>7.7532295975002814</v>
      </c>
      <c r="S35" s="13">
        <f t="shared" si="11"/>
        <v>11.629844396250421</v>
      </c>
      <c r="T35" s="13">
        <f t="shared" si="12"/>
        <v>15.506459195000563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ht="20.25">
      <c r="A36" s="15" t="s">
        <v>32</v>
      </c>
      <c r="B36" s="22">
        <v>8529.1</v>
      </c>
      <c r="C36" s="4">
        <f t="shared" si="0"/>
        <v>883.15881403041033</v>
      </c>
      <c r="D36" s="12">
        <f t="shared" si="1"/>
        <v>831.05244400261608</v>
      </c>
      <c r="E36" s="13"/>
      <c r="F36" s="12">
        <f t="shared" si="2"/>
        <v>0</v>
      </c>
      <c r="G36" s="12"/>
      <c r="H36" s="12"/>
      <c r="I36" s="12"/>
      <c r="J36" s="12"/>
      <c r="K36" s="12">
        <f t="shared" si="9"/>
        <v>220.78970350760258</v>
      </c>
      <c r="L36" s="13">
        <f t="shared" si="3"/>
        <v>22.078970350760258</v>
      </c>
      <c r="M36" s="13">
        <f t="shared" si="4"/>
        <v>44.157940701520516</v>
      </c>
      <c r="N36" s="13">
        <f t="shared" si="5"/>
        <v>66.236911052280774</v>
      </c>
      <c r="O36" s="13">
        <f t="shared" si="6"/>
        <v>88.315881403041033</v>
      </c>
      <c r="P36" s="12">
        <f t="shared" si="10"/>
        <v>610.26274049501353</v>
      </c>
      <c r="Q36" s="13">
        <f t="shared" si="7"/>
        <v>61.026274049501353</v>
      </c>
      <c r="R36" s="13">
        <f t="shared" si="8"/>
        <v>122.05254809900271</v>
      </c>
      <c r="S36" s="13">
        <f t="shared" si="11"/>
        <v>183.07882214850406</v>
      </c>
      <c r="T36" s="13">
        <f t="shared" si="12"/>
        <v>244.10509619800541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ht="20.25">
      <c r="A37" s="15" t="s">
        <v>43</v>
      </c>
      <c r="B37" s="22">
        <v>1211</v>
      </c>
      <c r="C37" s="4">
        <f t="shared" si="0"/>
        <v>125.39486273942464</v>
      </c>
      <c r="D37" s="12">
        <f t="shared" si="1"/>
        <v>117.99656583779858</v>
      </c>
      <c r="E37" s="13"/>
      <c r="F37" s="12">
        <f t="shared" si="2"/>
        <v>0</v>
      </c>
      <c r="G37" s="12"/>
      <c r="H37" s="12"/>
      <c r="I37" s="12"/>
      <c r="J37" s="12"/>
      <c r="K37" s="12">
        <f t="shared" si="9"/>
        <v>31.34871568485616</v>
      </c>
      <c r="L37" s="13">
        <f t="shared" si="3"/>
        <v>3.1348715684856163</v>
      </c>
      <c r="M37" s="13">
        <f t="shared" si="4"/>
        <v>6.2697431369712326</v>
      </c>
      <c r="N37" s="13">
        <f t="shared" si="5"/>
        <v>9.4046147054568472</v>
      </c>
      <c r="O37" s="13">
        <f t="shared" si="6"/>
        <v>12.539486273942465</v>
      </c>
      <c r="P37" s="12">
        <f t="shared" si="10"/>
        <v>86.647850152942425</v>
      </c>
      <c r="Q37" s="13">
        <f t="shared" si="7"/>
        <v>8.6647850152942425</v>
      </c>
      <c r="R37" s="13">
        <f t="shared" si="8"/>
        <v>17.329570030588485</v>
      </c>
      <c r="S37" s="13">
        <f t="shared" si="11"/>
        <v>25.994355045882727</v>
      </c>
      <c r="T37" s="13">
        <f t="shared" si="12"/>
        <v>34.65914006117697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ht="20.25">
      <c r="A38" s="15" t="s">
        <v>36</v>
      </c>
      <c r="B38" s="22">
        <f>2694.1+620.4</f>
        <v>3314.5</v>
      </c>
      <c r="C38" s="4">
        <f t="shared" si="0"/>
        <v>343.20501449200907</v>
      </c>
      <c r="D38" s="12">
        <f t="shared" si="1"/>
        <v>322.95591863698053</v>
      </c>
      <c r="E38" s="13"/>
      <c r="F38" s="12">
        <f t="shared" si="2"/>
        <v>0</v>
      </c>
      <c r="G38" s="12"/>
      <c r="H38" s="12"/>
      <c r="I38" s="12"/>
      <c r="J38" s="12"/>
      <c r="K38" s="12">
        <f t="shared" si="9"/>
        <v>85.801253623002268</v>
      </c>
      <c r="L38" s="13">
        <f t="shared" si="3"/>
        <v>8.5801253623002278</v>
      </c>
      <c r="M38" s="13">
        <f t="shared" si="4"/>
        <v>17.160250724600456</v>
      </c>
      <c r="N38" s="13">
        <f t="shared" si="5"/>
        <v>25.740376086900678</v>
      </c>
      <c r="O38" s="13">
        <f t="shared" si="6"/>
        <v>34.320501449200911</v>
      </c>
      <c r="P38" s="12">
        <f t="shared" si="10"/>
        <v>237.15466501397825</v>
      </c>
      <c r="Q38" s="13">
        <f t="shared" si="7"/>
        <v>23.715466501397827</v>
      </c>
      <c r="R38" s="13">
        <f t="shared" si="8"/>
        <v>47.430933002795655</v>
      </c>
      <c r="S38" s="13">
        <f t="shared" si="11"/>
        <v>71.146399504193468</v>
      </c>
      <c r="T38" s="13">
        <f t="shared" si="12"/>
        <v>94.86186600559131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ht="20.25">
      <c r="A39" s="15" t="s">
        <v>1</v>
      </c>
      <c r="B39" s="22">
        <v>2070.1</v>
      </c>
      <c r="C39" s="4">
        <f t="shared" ref="C39:C58" si="13">B39*$C$60/100</f>
        <v>214.35169723937486</v>
      </c>
      <c r="D39" s="12">
        <f t="shared" ref="D39:D57" si="14">F39+K39+P39</f>
        <v>201.70494710225174</v>
      </c>
      <c r="E39" s="13"/>
      <c r="F39" s="12">
        <f t="shared" ref="F39:F58" si="15">G39+H39+I39+J39</f>
        <v>0</v>
      </c>
      <c r="G39" s="12"/>
      <c r="H39" s="12"/>
      <c r="I39" s="12"/>
      <c r="J39" s="12"/>
      <c r="K39" s="12">
        <f t="shared" si="9"/>
        <v>53.587924309843714</v>
      </c>
      <c r="L39" s="13">
        <f t="shared" ref="L39:L58" si="16">K39*10%</f>
        <v>5.358792430984372</v>
      </c>
      <c r="M39" s="13">
        <f t="shared" ref="M39:M58" si="17">K39*20%</f>
        <v>10.717584861968744</v>
      </c>
      <c r="N39" s="13">
        <f t="shared" ref="N39:N58" si="18">K39*30%</f>
        <v>16.076377292953115</v>
      </c>
      <c r="O39" s="13">
        <f t="shared" ref="O39:O58" si="19">K39*40%</f>
        <v>21.435169723937488</v>
      </c>
      <c r="P39" s="12">
        <f t="shared" si="10"/>
        <v>148.11702279240802</v>
      </c>
      <c r="Q39" s="13">
        <f t="shared" ref="Q39:Q58" si="20">P39*10%</f>
        <v>14.811702279240803</v>
      </c>
      <c r="R39" s="13">
        <f t="shared" ref="R39:R58" si="21">P39*20%</f>
        <v>29.623404558481607</v>
      </c>
      <c r="S39" s="13">
        <f t="shared" si="11"/>
        <v>44.435106837722408</v>
      </c>
      <c r="T39" s="13">
        <f t="shared" si="12"/>
        <v>59.246809116963213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ht="20.25">
      <c r="A40" s="15" t="s">
        <v>33</v>
      </c>
      <c r="B40" s="22">
        <v>18548.5</v>
      </c>
      <c r="C40" s="4">
        <f t="shared" si="13"/>
        <v>1920.6330400678928</v>
      </c>
      <c r="D40" s="12">
        <f t="shared" si="14"/>
        <v>1807.315690703887</v>
      </c>
      <c r="E40" s="13"/>
      <c r="F40" s="12">
        <f t="shared" si="15"/>
        <v>0</v>
      </c>
      <c r="G40" s="12"/>
      <c r="H40" s="12"/>
      <c r="I40" s="12"/>
      <c r="J40" s="12"/>
      <c r="K40" s="12">
        <f t="shared" si="9"/>
        <v>480.1582600169732</v>
      </c>
      <c r="L40" s="13">
        <f t="shared" si="16"/>
        <v>48.01582600169732</v>
      </c>
      <c r="M40" s="13">
        <f t="shared" si="17"/>
        <v>96.03165200339464</v>
      </c>
      <c r="N40" s="13">
        <f t="shared" si="18"/>
        <v>144.04747800509196</v>
      </c>
      <c r="O40" s="13">
        <f t="shared" si="19"/>
        <v>192.06330400678928</v>
      </c>
      <c r="P40" s="12">
        <f t="shared" si="10"/>
        <v>1327.1574306869138</v>
      </c>
      <c r="Q40" s="13">
        <f t="shared" si="20"/>
        <v>132.71574306869138</v>
      </c>
      <c r="R40" s="13">
        <f t="shared" si="21"/>
        <v>265.43148613738276</v>
      </c>
      <c r="S40" s="13">
        <f t="shared" si="11"/>
        <v>398.14722920607414</v>
      </c>
      <c r="T40" s="13">
        <f t="shared" si="12"/>
        <v>530.86297227476553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ht="20.25">
      <c r="A41" s="15" t="s">
        <v>7</v>
      </c>
      <c r="B41" s="22">
        <v>831.2</v>
      </c>
      <c r="C41" s="4">
        <f t="shared" si="13"/>
        <v>86.067885969454807</v>
      </c>
      <c r="D41" s="12">
        <f t="shared" si="14"/>
        <v>80.989880697256979</v>
      </c>
      <c r="E41" s="13"/>
      <c r="F41" s="12">
        <f t="shared" si="15"/>
        <v>0</v>
      </c>
      <c r="G41" s="12"/>
      <c r="H41" s="12"/>
      <c r="I41" s="12"/>
      <c r="J41" s="12"/>
      <c r="K41" s="12">
        <f t="shared" si="9"/>
        <v>21.516971492363702</v>
      </c>
      <c r="L41" s="13">
        <f t="shared" si="16"/>
        <v>2.1516971492363703</v>
      </c>
      <c r="M41" s="13">
        <f t="shared" si="17"/>
        <v>4.3033942984727407</v>
      </c>
      <c r="N41" s="13">
        <f t="shared" si="18"/>
        <v>6.4550914477091101</v>
      </c>
      <c r="O41" s="13">
        <f t="shared" si="19"/>
        <v>8.6067885969454814</v>
      </c>
      <c r="P41" s="12">
        <f t="shared" si="10"/>
        <v>59.47290920489327</v>
      </c>
      <c r="Q41" s="13">
        <f t="shared" si="20"/>
        <v>5.9472909204893272</v>
      </c>
      <c r="R41" s="13">
        <f t="shared" si="21"/>
        <v>11.894581840978654</v>
      </c>
      <c r="S41" s="13">
        <f t="shared" si="11"/>
        <v>17.841872761467979</v>
      </c>
      <c r="T41" s="13">
        <f t="shared" si="12"/>
        <v>23.789163681957309</v>
      </c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ht="20.25">
      <c r="A42" s="15" t="s">
        <v>41</v>
      </c>
      <c r="B42" s="22">
        <v>3686.5</v>
      </c>
      <c r="C42" s="4">
        <f t="shared" si="13"/>
        <v>381.72432823194794</v>
      </c>
      <c r="D42" s="12">
        <f t="shared" si="14"/>
        <v>359.20259286626299</v>
      </c>
      <c r="E42" s="13"/>
      <c r="F42" s="12">
        <f t="shared" si="15"/>
        <v>0</v>
      </c>
      <c r="G42" s="12"/>
      <c r="H42" s="12"/>
      <c r="I42" s="12"/>
      <c r="J42" s="12"/>
      <c r="K42" s="12">
        <f t="shared" si="9"/>
        <v>95.431082057986984</v>
      </c>
      <c r="L42" s="13">
        <f t="shared" si="16"/>
        <v>9.5431082057986991</v>
      </c>
      <c r="M42" s="13">
        <f t="shared" si="17"/>
        <v>19.086216411597398</v>
      </c>
      <c r="N42" s="13">
        <f t="shared" si="18"/>
        <v>28.629324617396094</v>
      </c>
      <c r="O42" s="13">
        <f t="shared" si="19"/>
        <v>38.172432823194796</v>
      </c>
      <c r="P42" s="12">
        <f t="shared" si="10"/>
        <v>263.77151080827599</v>
      </c>
      <c r="Q42" s="13">
        <f t="shared" si="20"/>
        <v>26.377151080827602</v>
      </c>
      <c r="R42" s="13">
        <f t="shared" si="21"/>
        <v>52.754302161655204</v>
      </c>
      <c r="S42" s="13">
        <f t="shared" si="11"/>
        <v>79.131453242482792</v>
      </c>
      <c r="T42" s="13">
        <f t="shared" si="12"/>
        <v>105.50860432331041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30" customHeight="1">
      <c r="A43" s="15" t="s">
        <v>44</v>
      </c>
      <c r="B43" s="22">
        <v>3205.5</v>
      </c>
      <c r="C43" s="4">
        <f t="shared" si="13"/>
        <v>331.91844138003779</v>
      </c>
      <c r="D43" s="12">
        <f t="shared" si="14"/>
        <v>312.33525333861553</v>
      </c>
      <c r="E43" s="13"/>
      <c r="F43" s="12">
        <f t="shared" si="15"/>
        <v>0</v>
      </c>
      <c r="G43" s="12"/>
      <c r="H43" s="12"/>
      <c r="I43" s="12"/>
      <c r="J43" s="12"/>
      <c r="K43" s="12">
        <f t="shared" si="9"/>
        <v>82.979610345009448</v>
      </c>
      <c r="L43" s="13">
        <f t="shared" si="16"/>
        <v>8.2979610345009451</v>
      </c>
      <c r="M43" s="13">
        <f t="shared" si="17"/>
        <v>16.59592206900189</v>
      </c>
      <c r="N43" s="13">
        <f t="shared" si="18"/>
        <v>24.893883103502834</v>
      </c>
      <c r="O43" s="13">
        <f t="shared" si="19"/>
        <v>33.191844138003781</v>
      </c>
      <c r="P43" s="12">
        <f t="shared" si="10"/>
        <v>229.3556429936061</v>
      </c>
      <c r="Q43" s="13">
        <f t="shared" si="20"/>
        <v>22.93556429936061</v>
      </c>
      <c r="R43" s="13">
        <f t="shared" si="21"/>
        <v>45.871128598721221</v>
      </c>
      <c r="S43" s="13">
        <f t="shared" si="11"/>
        <v>68.80669289808182</v>
      </c>
      <c r="T43" s="13">
        <f t="shared" si="12"/>
        <v>91.742257197442441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37.5">
      <c r="A44" s="15" t="s">
        <v>50</v>
      </c>
      <c r="B44" s="22">
        <v>25181</v>
      </c>
      <c r="C44" s="4">
        <f t="shared" si="13"/>
        <v>2607.405481950002</v>
      </c>
      <c r="D44" s="12">
        <f t="shared" si="14"/>
        <v>2453.5685585149517</v>
      </c>
      <c r="E44" s="13"/>
      <c r="F44" s="12">
        <f t="shared" si="15"/>
        <v>0</v>
      </c>
      <c r="G44" s="12"/>
      <c r="H44" s="12"/>
      <c r="I44" s="12"/>
      <c r="J44" s="12"/>
      <c r="K44" s="12">
        <f t="shared" si="9"/>
        <v>651.8513704875005</v>
      </c>
      <c r="L44" s="13">
        <f t="shared" si="16"/>
        <v>65.18513704875005</v>
      </c>
      <c r="M44" s="13">
        <f t="shared" si="17"/>
        <v>130.3702740975001</v>
      </c>
      <c r="N44" s="13">
        <f t="shared" si="18"/>
        <v>195.55541114625015</v>
      </c>
      <c r="O44" s="13">
        <f t="shared" si="19"/>
        <v>260.7405481950002</v>
      </c>
      <c r="P44" s="12">
        <f t="shared" si="10"/>
        <v>1801.7171880274514</v>
      </c>
      <c r="Q44" s="13">
        <f t="shared" si="20"/>
        <v>180.17171880274515</v>
      </c>
      <c r="R44" s="13">
        <f t="shared" si="21"/>
        <v>360.34343760549029</v>
      </c>
      <c r="S44" s="13">
        <f t="shared" si="11"/>
        <v>540.51515640823538</v>
      </c>
      <c r="T44" s="13">
        <f t="shared" si="12"/>
        <v>720.68687521098059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20.25">
      <c r="A45" s="15" t="s">
        <v>9</v>
      </c>
      <c r="B45" s="22">
        <v>55829.2</v>
      </c>
      <c r="C45" s="4">
        <f t="shared" si="13"/>
        <v>5780.9206200263297</v>
      </c>
      <c r="D45" s="12">
        <f t="shared" si="14"/>
        <v>5439.8463034447759</v>
      </c>
      <c r="E45" s="13"/>
      <c r="F45" s="12">
        <f t="shared" si="15"/>
        <v>0</v>
      </c>
      <c r="G45" s="12"/>
      <c r="H45" s="12"/>
      <c r="I45" s="12"/>
      <c r="J45" s="12"/>
      <c r="K45" s="12">
        <f t="shared" si="9"/>
        <v>1445.2301550065824</v>
      </c>
      <c r="L45" s="13">
        <f t="shared" si="16"/>
        <v>144.52301550065826</v>
      </c>
      <c r="M45" s="13">
        <f t="shared" si="17"/>
        <v>289.04603100131652</v>
      </c>
      <c r="N45" s="13">
        <f t="shared" si="18"/>
        <v>433.5690465019747</v>
      </c>
      <c r="O45" s="13">
        <f t="shared" si="19"/>
        <v>578.09206200263304</v>
      </c>
      <c r="P45" s="12">
        <f t="shared" si="10"/>
        <v>3994.6161484381937</v>
      </c>
      <c r="Q45" s="13">
        <f t="shared" si="20"/>
        <v>399.4616148438194</v>
      </c>
      <c r="R45" s="13">
        <f t="shared" si="21"/>
        <v>798.92322968763881</v>
      </c>
      <c r="S45" s="13">
        <f t="shared" si="11"/>
        <v>1198.3848445314582</v>
      </c>
      <c r="T45" s="13">
        <f t="shared" si="12"/>
        <v>1597.8464593752776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37.5">
      <c r="A46" s="15" t="s">
        <v>12</v>
      </c>
      <c r="B46" s="22">
        <v>4130.5</v>
      </c>
      <c r="C46" s="4">
        <f t="shared" si="13"/>
        <v>427.69899301832658</v>
      </c>
      <c r="D46" s="12">
        <f t="shared" si="14"/>
        <v>402.46475243024526</v>
      </c>
      <c r="E46" s="13"/>
      <c r="F46" s="12">
        <f t="shared" si="15"/>
        <v>0</v>
      </c>
      <c r="G46" s="12"/>
      <c r="H46" s="12"/>
      <c r="I46" s="12"/>
      <c r="J46" s="12"/>
      <c r="K46" s="12">
        <f t="shared" si="9"/>
        <v>106.92474825458164</v>
      </c>
      <c r="L46" s="13">
        <f t="shared" si="16"/>
        <v>10.692474825458165</v>
      </c>
      <c r="M46" s="13">
        <f t="shared" si="17"/>
        <v>21.384949650916329</v>
      </c>
      <c r="N46" s="13">
        <f t="shared" si="18"/>
        <v>32.077424476374489</v>
      </c>
      <c r="O46" s="13">
        <f t="shared" si="19"/>
        <v>42.769899301832659</v>
      </c>
      <c r="P46" s="12">
        <f t="shared" si="10"/>
        <v>295.54000417566363</v>
      </c>
      <c r="Q46" s="13">
        <f t="shared" si="20"/>
        <v>29.554000417566364</v>
      </c>
      <c r="R46" s="13">
        <f t="shared" si="21"/>
        <v>59.108000835132728</v>
      </c>
      <c r="S46" s="13">
        <f t="shared" si="11"/>
        <v>88.662001252699085</v>
      </c>
      <c r="T46" s="13">
        <f t="shared" si="12"/>
        <v>118.21600167026546</v>
      </c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ht="37.5">
      <c r="A47" s="15" t="s">
        <v>25</v>
      </c>
      <c r="B47" s="22">
        <v>9715.5</v>
      </c>
      <c r="C47" s="4">
        <f t="shared" si="13"/>
        <v>1006.0064318289679</v>
      </c>
      <c r="D47" s="12">
        <f t="shared" si="14"/>
        <v>946.65205235105873</v>
      </c>
      <c r="E47" s="13"/>
      <c r="F47" s="12">
        <f t="shared" si="15"/>
        <v>0</v>
      </c>
      <c r="G47" s="12"/>
      <c r="H47" s="12"/>
      <c r="I47" s="12"/>
      <c r="J47" s="12"/>
      <c r="K47" s="12">
        <f t="shared" si="9"/>
        <v>251.50160795724199</v>
      </c>
      <c r="L47" s="13">
        <f t="shared" si="16"/>
        <v>25.150160795724201</v>
      </c>
      <c r="M47" s="13">
        <f t="shared" si="17"/>
        <v>50.300321591448402</v>
      </c>
      <c r="N47" s="13">
        <f t="shared" si="18"/>
        <v>75.450482387172599</v>
      </c>
      <c r="O47" s="13">
        <f t="shared" si="19"/>
        <v>100.6006431828968</v>
      </c>
      <c r="P47" s="12">
        <f t="shared" si="10"/>
        <v>695.15044439381677</v>
      </c>
      <c r="Q47" s="13">
        <f t="shared" si="20"/>
        <v>69.515044439381683</v>
      </c>
      <c r="R47" s="13">
        <f t="shared" si="21"/>
        <v>139.03008887876337</v>
      </c>
      <c r="S47" s="13">
        <f t="shared" si="11"/>
        <v>208.54513331814502</v>
      </c>
      <c r="T47" s="13">
        <f t="shared" si="12"/>
        <v>278.06017775752673</v>
      </c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21.75" customHeight="1">
      <c r="A48" s="15" t="s">
        <v>39</v>
      </c>
      <c r="B48" s="22">
        <v>147.69999999999999</v>
      </c>
      <c r="C48" s="4">
        <f t="shared" si="13"/>
        <v>15.293824299432716</v>
      </c>
      <c r="D48" s="12">
        <f t="shared" si="14"/>
        <v>14.391488665766184</v>
      </c>
      <c r="E48" s="13"/>
      <c r="F48" s="12">
        <f t="shared" si="15"/>
        <v>0</v>
      </c>
      <c r="G48" s="12"/>
      <c r="H48" s="12"/>
      <c r="I48" s="12"/>
      <c r="J48" s="12"/>
      <c r="K48" s="12">
        <f t="shared" si="9"/>
        <v>3.823456074858179</v>
      </c>
      <c r="L48" s="13">
        <f t="shared" si="16"/>
        <v>0.38234560748581792</v>
      </c>
      <c r="M48" s="13">
        <f t="shared" si="17"/>
        <v>0.76469121497163584</v>
      </c>
      <c r="N48" s="13">
        <f t="shared" si="18"/>
        <v>1.1470368224574536</v>
      </c>
      <c r="O48" s="13">
        <f t="shared" si="19"/>
        <v>1.5293824299432717</v>
      </c>
      <c r="P48" s="12">
        <f t="shared" si="10"/>
        <v>10.568032590908006</v>
      </c>
      <c r="Q48" s="13">
        <f t="shared" si="20"/>
        <v>1.0568032590908005</v>
      </c>
      <c r="R48" s="13">
        <f t="shared" si="21"/>
        <v>2.1136065181816011</v>
      </c>
      <c r="S48" s="13">
        <f t="shared" si="11"/>
        <v>3.1704097772724018</v>
      </c>
      <c r="T48" s="13">
        <f t="shared" si="12"/>
        <v>4.2272130363632021</v>
      </c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ht="20.25">
      <c r="A49" s="15" t="s">
        <v>35</v>
      </c>
      <c r="B49" s="22">
        <v>1153.5999999999999</v>
      </c>
      <c r="C49" s="4">
        <f t="shared" si="13"/>
        <v>119.45129121073515</v>
      </c>
      <c r="D49" s="12">
        <f t="shared" si="14"/>
        <v>112.40366502930178</v>
      </c>
      <c r="E49" s="13"/>
      <c r="F49" s="12">
        <f t="shared" si="15"/>
        <v>0</v>
      </c>
      <c r="G49" s="12"/>
      <c r="H49" s="12"/>
      <c r="I49" s="12"/>
      <c r="J49" s="12"/>
      <c r="K49" s="12">
        <f t="shared" si="9"/>
        <v>29.862822802683787</v>
      </c>
      <c r="L49" s="13">
        <f t="shared" si="16"/>
        <v>2.9862822802683788</v>
      </c>
      <c r="M49" s="13">
        <f t="shared" si="17"/>
        <v>5.9725645605367577</v>
      </c>
      <c r="N49" s="13">
        <f t="shared" si="18"/>
        <v>8.9588468408051352</v>
      </c>
      <c r="O49" s="13">
        <f t="shared" si="19"/>
        <v>11.945129121073515</v>
      </c>
      <c r="P49" s="12">
        <f t="shared" si="10"/>
        <v>82.540842226617983</v>
      </c>
      <c r="Q49" s="13">
        <f t="shared" si="20"/>
        <v>8.254084222661799</v>
      </c>
      <c r="R49" s="13">
        <f t="shared" si="21"/>
        <v>16.508168445323598</v>
      </c>
      <c r="S49" s="13">
        <f t="shared" si="11"/>
        <v>24.762252667985393</v>
      </c>
      <c r="T49" s="13">
        <f t="shared" si="12"/>
        <v>33.016336890647196</v>
      </c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20.25">
      <c r="A50" s="15" t="s">
        <v>53</v>
      </c>
      <c r="B50" s="22">
        <v>1558.4</v>
      </c>
      <c r="C50" s="4">
        <f t="shared" si="13"/>
        <v>161.3669315384966</v>
      </c>
      <c r="D50" s="12">
        <f t="shared" si="14"/>
        <v>151.84628257772528</v>
      </c>
      <c r="E50" s="13"/>
      <c r="F50" s="12">
        <f t="shared" si="15"/>
        <v>0</v>
      </c>
      <c r="G50" s="12"/>
      <c r="H50" s="12"/>
      <c r="I50" s="12"/>
      <c r="J50" s="12"/>
      <c r="K50" s="12">
        <f t="shared" si="9"/>
        <v>40.34173288462415</v>
      </c>
      <c r="L50" s="13">
        <f t="shared" si="16"/>
        <v>4.0341732884624149</v>
      </c>
      <c r="M50" s="13">
        <f t="shared" si="17"/>
        <v>8.0683465769248297</v>
      </c>
      <c r="N50" s="13">
        <f t="shared" si="18"/>
        <v>12.102519865387245</v>
      </c>
      <c r="O50" s="13">
        <f t="shared" si="19"/>
        <v>16.136693153849659</v>
      </c>
      <c r="P50" s="12">
        <f t="shared" si="10"/>
        <v>111.50454969310114</v>
      </c>
      <c r="Q50" s="13">
        <f t="shared" si="20"/>
        <v>11.150454969310115</v>
      </c>
      <c r="R50" s="13">
        <f t="shared" si="21"/>
        <v>22.300909938620229</v>
      </c>
      <c r="S50" s="13">
        <f t="shared" si="11"/>
        <v>33.451364907930341</v>
      </c>
      <c r="T50" s="13">
        <f t="shared" si="12"/>
        <v>44.601819877240459</v>
      </c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ht="20.25">
      <c r="A51" s="15" t="s">
        <v>27</v>
      </c>
      <c r="B51" s="22">
        <v>1751.6</v>
      </c>
      <c r="C51" s="4">
        <f t="shared" si="13"/>
        <v>181.37212351310998</v>
      </c>
      <c r="D51" s="12">
        <f t="shared" si="14"/>
        <v>170.67116822583648</v>
      </c>
      <c r="E51" s="13"/>
      <c r="F51" s="12">
        <f t="shared" si="15"/>
        <v>0</v>
      </c>
      <c r="G51" s="12"/>
      <c r="H51" s="12"/>
      <c r="I51" s="12"/>
      <c r="J51" s="12"/>
      <c r="K51" s="12">
        <f t="shared" si="9"/>
        <v>45.343030878277496</v>
      </c>
      <c r="L51" s="13">
        <f t="shared" si="16"/>
        <v>4.5343030878277499</v>
      </c>
      <c r="M51" s="13">
        <f t="shared" si="17"/>
        <v>9.0686061756554999</v>
      </c>
      <c r="N51" s="13">
        <f t="shared" si="18"/>
        <v>13.602909263483248</v>
      </c>
      <c r="O51" s="13">
        <f t="shared" si="19"/>
        <v>18.137212351311</v>
      </c>
      <c r="P51" s="12">
        <f t="shared" si="10"/>
        <v>125.32813734755899</v>
      </c>
      <c r="Q51" s="13">
        <f t="shared" si="20"/>
        <v>12.5328137347559</v>
      </c>
      <c r="R51" s="13">
        <f t="shared" si="21"/>
        <v>25.065627469511799</v>
      </c>
      <c r="S51" s="13">
        <f t="shared" si="11"/>
        <v>37.598441204267694</v>
      </c>
      <c r="T51" s="13">
        <f t="shared" si="12"/>
        <v>50.131254939023599</v>
      </c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ht="20.25">
      <c r="A52" s="15" t="s">
        <v>34</v>
      </c>
      <c r="B52" s="22">
        <v>191.8</v>
      </c>
      <c r="C52" s="4">
        <f t="shared" si="13"/>
        <v>19.860226815377086</v>
      </c>
      <c r="D52" s="12">
        <f t="shared" si="14"/>
        <v>18.688473433269838</v>
      </c>
      <c r="E52" s="13"/>
      <c r="F52" s="12">
        <f t="shared" si="15"/>
        <v>0</v>
      </c>
      <c r="G52" s="12"/>
      <c r="H52" s="12"/>
      <c r="I52" s="12"/>
      <c r="J52" s="12"/>
      <c r="K52" s="12">
        <f t="shared" si="9"/>
        <v>4.9650567038442714</v>
      </c>
      <c r="L52" s="13">
        <f t="shared" si="16"/>
        <v>0.49650567038442717</v>
      </c>
      <c r="M52" s="13">
        <f t="shared" si="17"/>
        <v>0.99301134076885433</v>
      </c>
      <c r="N52" s="13">
        <f t="shared" si="18"/>
        <v>1.4895170111532814</v>
      </c>
      <c r="O52" s="13">
        <f t="shared" si="19"/>
        <v>1.9860226815377087</v>
      </c>
      <c r="P52" s="12">
        <f t="shared" si="10"/>
        <v>13.723416729425566</v>
      </c>
      <c r="Q52" s="13">
        <f t="shared" si="20"/>
        <v>1.3723416729425566</v>
      </c>
      <c r="R52" s="13">
        <f t="shared" si="21"/>
        <v>2.7446833458851132</v>
      </c>
      <c r="S52" s="13">
        <f t="shared" si="11"/>
        <v>4.1170250188276691</v>
      </c>
      <c r="T52" s="13">
        <f t="shared" si="12"/>
        <v>5.4893666917702264</v>
      </c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ht="37.5">
      <c r="A53" s="15" t="s">
        <v>17</v>
      </c>
      <c r="B53" s="22">
        <v>13736.6</v>
      </c>
      <c r="C53" s="4">
        <f t="shared" si="13"/>
        <v>1422.3774331183986</v>
      </c>
      <c r="D53" s="12">
        <f t="shared" si="14"/>
        <v>1338.457164564413</v>
      </c>
      <c r="E53" s="13"/>
      <c r="F53" s="12">
        <f t="shared" si="15"/>
        <v>0</v>
      </c>
      <c r="G53" s="12"/>
      <c r="H53" s="12"/>
      <c r="I53" s="12"/>
      <c r="J53" s="12"/>
      <c r="K53" s="12">
        <f t="shared" si="9"/>
        <v>355.59435827959965</v>
      </c>
      <c r="L53" s="13">
        <f t="shared" si="16"/>
        <v>35.559435827959966</v>
      </c>
      <c r="M53" s="13">
        <f t="shared" si="17"/>
        <v>71.118871655919932</v>
      </c>
      <c r="N53" s="13">
        <f t="shared" si="18"/>
        <v>106.67830748387989</v>
      </c>
      <c r="O53" s="13">
        <f t="shared" si="19"/>
        <v>142.23774331183986</v>
      </c>
      <c r="P53" s="12">
        <f t="shared" si="10"/>
        <v>982.86280628481336</v>
      </c>
      <c r="Q53" s="13">
        <f t="shared" si="20"/>
        <v>98.286280628481336</v>
      </c>
      <c r="R53" s="13">
        <f t="shared" si="21"/>
        <v>196.57256125696267</v>
      </c>
      <c r="S53" s="13">
        <f t="shared" si="11"/>
        <v>294.85884188544401</v>
      </c>
      <c r="T53" s="13">
        <f t="shared" si="12"/>
        <v>393.14512251392534</v>
      </c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ht="20.25">
      <c r="A54" s="15" t="s">
        <v>48</v>
      </c>
      <c r="B54" s="22">
        <v>2731.1</v>
      </c>
      <c r="C54" s="4">
        <f t="shared" si="13"/>
        <v>282.79596170738455</v>
      </c>
      <c r="D54" s="12">
        <f t="shared" si="14"/>
        <v>266.11099996664882</v>
      </c>
      <c r="E54" s="13"/>
      <c r="F54" s="12">
        <f t="shared" si="15"/>
        <v>0</v>
      </c>
      <c r="G54" s="12"/>
      <c r="H54" s="12"/>
      <c r="I54" s="12"/>
      <c r="J54" s="12"/>
      <c r="K54" s="12">
        <f t="shared" si="9"/>
        <v>70.698990426846137</v>
      </c>
      <c r="L54" s="13">
        <f t="shared" si="16"/>
        <v>7.0698990426846144</v>
      </c>
      <c r="M54" s="13">
        <f t="shared" si="17"/>
        <v>14.139798085369229</v>
      </c>
      <c r="N54" s="13">
        <f t="shared" si="18"/>
        <v>21.20969712805384</v>
      </c>
      <c r="O54" s="13">
        <f t="shared" si="19"/>
        <v>28.279596170738458</v>
      </c>
      <c r="P54" s="12">
        <f t="shared" si="10"/>
        <v>195.41200953980271</v>
      </c>
      <c r="Q54" s="13">
        <f t="shared" si="20"/>
        <v>19.541200953980272</v>
      </c>
      <c r="R54" s="13">
        <f t="shared" si="21"/>
        <v>39.082401907960545</v>
      </c>
      <c r="S54" s="13">
        <f t="shared" si="11"/>
        <v>58.62360286194081</v>
      </c>
      <c r="T54" s="13">
        <f t="shared" si="12"/>
        <v>78.16480381592109</v>
      </c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ht="37.5">
      <c r="A55" s="15" t="s">
        <v>10</v>
      </c>
      <c r="B55" s="22">
        <v>12687.7</v>
      </c>
      <c r="C55" s="4">
        <f t="shared" si="13"/>
        <v>1313.7674648876946</v>
      </c>
      <c r="D55" s="12">
        <f t="shared" si="14"/>
        <v>1236.2551844593204</v>
      </c>
      <c r="E55" s="13"/>
      <c r="F55" s="12">
        <f t="shared" si="15"/>
        <v>0</v>
      </c>
      <c r="G55" s="12"/>
      <c r="H55" s="12"/>
      <c r="I55" s="12"/>
      <c r="J55" s="12"/>
      <c r="K55" s="12">
        <f t="shared" si="9"/>
        <v>328.44186622192365</v>
      </c>
      <c r="L55" s="13">
        <f t="shared" si="16"/>
        <v>32.844186622192368</v>
      </c>
      <c r="M55" s="13">
        <f t="shared" si="17"/>
        <v>65.688373244384735</v>
      </c>
      <c r="N55" s="13">
        <f t="shared" si="18"/>
        <v>98.532559866577088</v>
      </c>
      <c r="O55" s="13">
        <f t="shared" si="19"/>
        <v>131.37674648876947</v>
      </c>
      <c r="P55" s="12">
        <f t="shared" si="10"/>
        <v>907.81331823739686</v>
      </c>
      <c r="Q55" s="13">
        <f t="shared" si="20"/>
        <v>90.781331823739691</v>
      </c>
      <c r="R55" s="13">
        <f t="shared" si="21"/>
        <v>181.56266364747938</v>
      </c>
      <c r="S55" s="13">
        <f t="shared" si="11"/>
        <v>272.34399547121905</v>
      </c>
      <c r="T55" s="13">
        <f t="shared" si="12"/>
        <v>363.12532729495877</v>
      </c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ht="20.25">
      <c r="A56" s="15" t="s">
        <v>52</v>
      </c>
      <c r="B56" s="4">
        <f>29206.1+11.5</f>
        <v>29217.599999999999</v>
      </c>
      <c r="C56" s="4">
        <f t="shared" si="13"/>
        <v>3025.3814546452631</v>
      </c>
      <c r="D56" s="12">
        <f t="shared" si="14"/>
        <v>2846.8839488211925</v>
      </c>
      <c r="E56" s="13"/>
      <c r="F56" s="12">
        <f t="shared" si="15"/>
        <v>0</v>
      </c>
      <c r="G56" s="12"/>
      <c r="H56" s="12"/>
      <c r="I56" s="12"/>
      <c r="J56" s="12"/>
      <c r="K56" s="12">
        <f t="shared" si="9"/>
        <v>756.34536366131579</v>
      </c>
      <c r="L56" s="13">
        <f t="shared" si="16"/>
        <v>75.634536366131584</v>
      </c>
      <c r="M56" s="13">
        <f t="shared" si="17"/>
        <v>151.26907273226317</v>
      </c>
      <c r="N56" s="13">
        <f t="shared" si="18"/>
        <v>226.90360909839472</v>
      </c>
      <c r="O56" s="13">
        <f t="shared" si="19"/>
        <v>302.53814546452634</v>
      </c>
      <c r="P56" s="12">
        <f t="shared" si="10"/>
        <v>2090.5385851598767</v>
      </c>
      <c r="Q56" s="13">
        <f t="shared" si="20"/>
        <v>209.05385851598768</v>
      </c>
      <c r="R56" s="13">
        <f t="shared" si="21"/>
        <v>418.10771703197537</v>
      </c>
      <c r="S56" s="13">
        <f t="shared" si="11"/>
        <v>627.16157554796303</v>
      </c>
      <c r="T56" s="13">
        <f t="shared" si="12"/>
        <v>836.21543406395074</v>
      </c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ht="37.5">
      <c r="A57" s="32" t="s">
        <v>106</v>
      </c>
      <c r="B57" s="33">
        <v>33842.300000000003</v>
      </c>
      <c r="C57" s="4">
        <f t="shared" si="13"/>
        <v>3504.2531488740142</v>
      </c>
      <c r="D57" s="12">
        <f t="shared" si="14"/>
        <v>3297.5022130904472</v>
      </c>
      <c r="E57" s="13"/>
      <c r="F57" s="12">
        <f t="shared" si="15"/>
        <v>0</v>
      </c>
      <c r="G57" s="12"/>
      <c r="H57" s="12"/>
      <c r="I57" s="12"/>
      <c r="J57" s="12"/>
      <c r="K57" s="12">
        <f t="shared" si="9"/>
        <v>876.06328721850355</v>
      </c>
      <c r="L57" s="13">
        <f t="shared" si="16"/>
        <v>87.60632872185036</v>
      </c>
      <c r="M57" s="13">
        <f t="shared" si="17"/>
        <v>175.21265744370072</v>
      </c>
      <c r="N57" s="13">
        <f t="shared" si="18"/>
        <v>262.81898616555105</v>
      </c>
      <c r="O57" s="13">
        <f t="shared" si="19"/>
        <v>350.42531488740144</v>
      </c>
      <c r="P57" s="12">
        <f t="shared" si="10"/>
        <v>2421.4389258719434</v>
      </c>
      <c r="Q57" s="13">
        <f t="shared" si="20"/>
        <v>242.14389258719436</v>
      </c>
      <c r="R57" s="13">
        <f t="shared" si="21"/>
        <v>484.28778517438872</v>
      </c>
      <c r="S57" s="13">
        <f t="shared" si="11"/>
        <v>726.43167776158305</v>
      </c>
      <c r="T57" s="13">
        <f t="shared" si="12"/>
        <v>968.57557034877743</v>
      </c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ht="20.25">
      <c r="A58" s="15" t="s">
        <v>31</v>
      </c>
      <c r="B58" s="4">
        <v>8.1999999999999993</v>
      </c>
      <c r="C58" s="4">
        <f t="shared" si="13"/>
        <v>0.8490816469556417</v>
      </c>
      <c r="D58" s="12">
        <f t="shared" ref="D58:D59" si="22">F58+K58+P58</f>
        <v>0.79898582978525878</v>
      </c>
      <c r="E58" s="13"/>
      <c r="F58" s="12">
        <f t="shared" si="15"/>
        <v>0</v>
      </c>
      <c r="G58" s="12"/>
      <c r="H58" s="12"/>
      <c r="I58" s="12"/>
      <c r="J58" s="12"/>
      <c r="K58" s="12">
        <f t="shared" si="9"/>
        <v>0.21227041173891043</v>
      </c>
      <c r="L58" s="13">
        <f t="shared" si="16"/>
        <v>2.1227041173891043E-2</v>
      </c>
      <c r="M58" s="13">
        <f t="shared" si="17"/>
        <v>4.2454082347782085E-2</v>
      </c>
      <c r="N58" s="13">
        <f t="shared" si="18"/>
        <v>6.3681123521673128E-2</v>
      </c>
      <c r="O58" s="13">
        <f t="shared" si="19"/>
        <v>8.490816469556417E-2</v>
      </c>
      <c r="P58" s="12">
        <f t="shared" si="10"/>
        <v>0.58671541804634841</v>
      </c>
      <c r="Q58" s="13">
        <f t="shared" si="20"/>
        <v>5.8671541804634846E-2</v>
      </c>
      <c r="R58" s="13">
        <f t="shared" si="21"/>
        <v>0.11734308360926969</v>
      </c>
      <c r="S58" s="13">
        <f t="shared" si="11"/>
        <v>0.17601462541390453</v>
      </c>
      <c r="T58" s="13">
        <f t="shared" si="12"/>
        <v>0.23468616721853938</v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ht="20.25">
      <c r="A59" s="16" t="s">
        <v>57</v>
      </c>
      <c r="B59" s="24">
        <f>SUM(B7:B58)</f>
        <v>887523.59999999974</v>
      </c>
      <c r="C59" s="27">
        <v>91900</v>
      </c>
      <c r="D59" s="12">
        <f t="shared" si="22"/>
        <v>91900.000000000029</v>
      </c>
      <c r="E59" s="12">
        <f>SUM(E7:E55)</f>
        <v>0</v>
      </c>
      <c r="F59" s="12">
        <f t="shared" ref="F59:T59" si="23">SUM(F7:F58)</f>
        <v>5400</v>
      </c>
      <c r="G59" s="12">
        <f t="shared" si="23"/>
        <v>0</v>
      </c>
      <c r="H59" s="12">
        <f t="shared" si="23"/>
        <v>0</v>
      </c>
      <c r="I59" s="12">
        <f t="shared" si="23"/>
        <v>0</v>
      </c>
      <c r="J59" s="12">
        <f t="shared" si="23"/>
        <v>5400</v>
      </c>
      <c r="K59" s="12">
        <f t="shared" si="23"/>
        <v>22975.000000000007</v>
      </c>
      <c r="L59" s="13">
        <f t="shared" si="23"/>
        <v>2297.5000000000009</v>
      </c>
      <c r="M59" s="13">
        <f t="shared" si="23"/>
        <v>4595.0000000000018</v>
      </c>
      <c r="N59" s="13">
        <f t="shared" si="23"/>
        <v>6892.5</v>
      </c>
      <c r="O59" s="13">
        <f t="shared" si="23"/>
        <v>9190.0000000000036</v>
      </c>
      <c r="P59" s="12">
        <f t="shared" si="23"/>
        <v>63525.000000000015</v>
      </c>
      <c r="Q59" s="13">
        <f t="shared" si="23"/>
        <v>6352.4999999999991</v>
      </c>
      <c r="R59" s="13">
        <f t="shared" si="23"/>
        <v>12704.999999999998</v>
      </c>
      <c r="S59" s="13">
        <f t="shared" si="23"/>
        <v>19057.499999999996</v>
      </c>
      <c r="T59" s="13">
        <f t="shared" si="23"/>
        <v>25409.999999999996</v>
      </c>
    </row>
    <row r="60" spans="1:59" hidden="1">
      <c r="C60" s="26">
        <f>C59/B59*100</f>
        <v>10.354654231166363</v>
      </c>
      <c r="D60" s="62" t="s">
        <v>115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</row>
    <row r="61" spans="1:59">
      <c r="C61" s="26"/>
    </row>
  </sheetData>
  <mergeCells count="15">
    <mergeCell ref="P2:T2"/>
    <mergeCell ref="Q5:T5"/>
    <mergeCell ref="C3:T3"/>
    <mergeCell ref="D60:O60"/>
    <mergeCell ref="A3:A6"/>
    <mergeCell ref="B3:B6"/>
    <mergeCell ref="C4:C6"/>
    <mergeCell ref="D4:D6"/>
    <mergeCell ref="E4:T4"/>
    <mergeCell ref="E5:E6"/>
    <mergeCell ref="F5:F6"/>
    <mergeCell ref="G5:J5"/>
    <mergeCell ref="K5:K6"/>
    <mergeCell ref="L5:O5"/>
    <mergeCell ref="P5:P6"/>
  </mergeCells>
  <printOptions horizontalCentered="1"/>
  <pageMargins left="3.937007874015748E-2" right="3.937007874015748E-2" top="0.19685039370078741" bottom="0.19685039370078741" header="0.19685039370078741" footer="0.19685039370078741"/>
  <pageSetup paperSize="9" scale="35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33"/>
  <sheetViews>
    <sheetView tabSelected="1" view="pageBreakPreview" zoomScale="60" zoomScaleNormal="100" workbookViewId="0">
      <selection activeCell="G1" sqref="G1"/>
    </sheetView>
  </sheetViews>
  <sheetFormatPr defaultRowHeight="15"/>
  <cols>
    <col min="1" max="1" width="62.7109375" style="35" customWidth="1"/>
    <col min="2" max="7" width="15" style="35" customWidth="1"/>
    <col min="8" max="9" width="16.7109375" style="35" customWidth="1"/>
    <col min="10" max="16384" width="9.140625" style="35"/>
  </cols>
  <sheetData>
    <row r="1" spans="1:9" ht="70.5" customHeight="1">
      <c r="A1" s="68" t="s">
        <v>63</v>
      </c>
      <c r="B1" s="68"/>
      <c r="C1" s="68"/>
      <c r="D1" s="68"/>
      <c r="E1" s="68"/>
      <c r="F1" s="68"/>
      <c r="G1" s="46" t="s">
        <v>131</v>
      </c>
      <c r="H1" s="68" t="s">
        <v>127</v>
      </c>
      <c r="I1" s="68"/>
    </row>
    <row r="2" spans="1:9">
      <c r="A2" s="69" t="s">
        <v>64</v>
      </c>
      <c r="B2" s="69" t="s">
        <v>65</v>
      </c>
      <c r="C2" s="72" t="s">
        <v>101</v>
      </c>
      <c r="D2" s="73"/>
      <c r="E2" s="73"/>
      <c r="F2" s="73"/>
      <c r="G2" s="73"/>
      <c r="H2" s="73"/>
      <c r="I2" s="74"/>
    </row>
    <row r="3" spans="1:9" ht="30">
      <c r="A3" s="70"/>
      <c r="B3" s="70"/>
      <c r="C3" s="36" t="s">
        <v>66</v>
      </c>
      <c r="D3" s="75" t="s">
        <v>66</v>
      </c>
      <c r="E3" s="76"/>
      <c r="F3" s="75" t="s">
        <v>66</v>
      </c>
      <c r="G3" s="76"/>
      <c r="H3" s="75" t="s">
        <v>66</v>
      </c>
      <c r="I3" s="76"/>
    </row>
    <row r="4" spans="1:9" ht="35.25" customHeight="1">
      <c r="A4" s="71"/>
      <c r="B4" s="71"/>
      <c r="C4" s="37" t="s">
        <v>67</v>
      </c>
      <c r="D4" s="37" t="s">
        <v>68</v>
      </c>
      <c r="E4" s="37" t="s">
        <v>69</v>
      </c>
      <c r="F4" s="37" t="s">
        <v>70</v>
      </c>
      <c r="G4" s="37" t="s">
        <v>71</v>
      </c>
      <c r="H4" s="37" t="s">
        <v>72</v>
      </c>
      <c r="I4" s="37" t="s">
        <v>102</v>
      </c>
    </row>
    <row r="5" spans="1:9">
      <c r="A5" s="17" t="s">
        <v>73</v>
      </c>
      <c r="B5" s="17"/>
      <c r="C5" s="38"/>
      <c r="D5" s="38"/>
      <c r="E5" s="38"/>
      <c r="F5" s="38"/>
      <c r="G5" s="38"/>
      <c r="H5" s="38"/>
      <c r="I5" s="38"/>
    </row>
    <row r="6" spans="1:9">
      <c r="A6" s="17" t="s">
        <v>74</v>
      </c>
      <c r="B6" s="17"/>
      <c r="C6" s="38"/>
      <c r="D6" s="38"/>
      <c r="E6" s="38"/>
      <c r="F6" s="38"/>
      <c r="G6" s="38"/>
      <c r="H6" s="38"/>
      <c r="I6" s="38"/>
    </row>
    <row r="7" spans="1:9">
      <c r="A7" s="17" t="s">
        <v>75</v>
      </c>
      <c r="B7" s="17"/>
      <c r="C7" s="38"/>
      <c r="D7" s="38"/>
      <c r="E7" s="38"/>
      <c r="F7" s="38"/>
      <c r="G7" s="38"/>
      <c r="H7" s="38"/>
      <c r="I7" s="38"/>
    </row>
    <row r="8" spans="1:9">
      <c r="A8" s="17" t="s">
        <v>76</v>
      </c>
      <c r="B8" s="17"/>
      <c r="C8" s="38"/>
      <c r="D8" s="38"/>
      <c r="E8" s="38"/>
      <c r="F8" s="38"/>
      <c r="G8" s="38"/>
      <c r="H8" s="38"/>
      <c r="I8" s="38"/>
    </row>
    <row r="9" spans="1:9">
      <c r="A9" s="17" t="s">
        <v>77</v>
      </c>
      <c r="B9" s="17"/>
      <c r="C9" s="38"/>
      <c r="D9" s="38"/>
      <c r="E9" s="38"/>
      <c r="F9" s="38"/>
      <c r="G9" s="38"/>
      <c r="H9" s="38"/>
      <c r="I9" s="38"/>
    </row>
    <row r="10" spans="1:9">
      <c r="A10" s="17" t="s">
        <v>78</v>
      </c>
      <c r="B10" s="17"/>
      <c r="C10" s="38"/>
      <c r="D10" s="38"/>
      <c r="E10" s="38"/>
      <c r="F10" s="38"/>
      <c r="G10" s="38"/>
      <c r="H10" s="38"/>
      <c r="I10" s="38"/>
    </row>
    <row r="11" spans="1:9">
      <c r="A11" s="17" t="s">
        <v>79</v>
      </c>
      <c r="B11" s="17"/>
      <c r="C11" s="38"/>
      <c r="D11" s="38"/>
      <c r="E11" s="38"/>
      <c r="F11" s="38"/>
      <c r="G11" s="38"/>
      <c r="H11" s="38"/>
      <c r="I11" s="38"/>
    </row>
    <row r="12" spans="1:9">
      <c r="A12" s="17" t="s">
        <v>80</v>
      </c>
      <c r="B12" s="17"/>
      <c r="C12" s="38"/>
      <c r="D12" s="38"/>
      <c r="E12" s="38"/>
      <c r="F12" s="38"/>
      <c r="G12" s="38"/>
      <c r="H12" s="38"/>
      <c r="I12" s="38"/>
    </row>
    <row r="13" spans="1:9">
      <c r="A13" s="17" t="s">
        <v>81</v>
      </c>
      <c r="B13" s="17"/>
      <c r="C13" s="38"/>
      <c r="D13" s="38"/>
      <c r="E13" s="38"/>
      <c r="F13" s="38"/>
      <c r="G13" s="38"/>
      <c r="H13" s="38"/>
      <c r="I13" s="38"/>
    </row>
    <row r="14" spans="1:9">
      <c r="A14" s="17" t="s">
        <v>82</v>
      </c>
      <c r="B14" s="17"/>
      <c r="C14" s="38"/>
      <c r="D14" s="38"/>
      <c r="E14" s="38"/>
      <c r="F14" s="38"/>
      <c r="G14" s="38"/>
      <c r="H14" s="38"/>
      <c r="I14" s="38"/>
    </row>
    <row r="15" spans="1:9" ht="30">
      <c r="A15" s="17" t="s">
        <v>83</v>
      </c>
      <c r="B15" s="17"/>
      <c r="C15" s="38"/>
      <c r="D15" s="38"/>
      <c r="E15" s="38"/>
      <c r="F15" s="38"/>
      <c r="G15" s="38"/>
      <c r="H15" s="38"/>
      <c r="I15" s="38"/>
    </row>
    <row r="16" spans="1:9" ht="30">
      <c r="A16" s="17" t="s">
        <v>84</v>
      </c>
      <c r="B16" s="17"/>
      <c r="C16" s="39"/>
      <c r="D16" s="39"/>
      <c r="E16" s="39"/>
      <c r="F16" s="39"/>
      <c r="G16" s="39"/>
      <c r="H16" s="39"/>
      <c r="I16" s="38"/>
    </row>
    <row r="17" spans="1:9">
      <c r="A17" s="17" t="s">
        <v>85</v>
      </c>
      <c r="B17" s="17"/>
      <c r="C17" s="39"/>
      <c r="D17" s="39"/>
      <c r="E17" s="39"/>
      <c r="F17" s="39"/>
      <c r="G17" s="39"/>
      <c r="H17" s="39"/>
      <c r="I17" s="38"/>
    </row>
    <row r="18" spans="1:9">
      <c r="A18" s="17" t="s">
        <v>86</v>
      </c>
      <c r="B18" s="17"/>
      <c r="C18" s="39"/>
      <c r="D18" s="39"/>
      <c r="E18" s="39"/>
      <c r="F18" s="39"/>
      <c r="G18" s="39"/>
      <c r="H18" s="39"/>
      <c r="I18" s="38"/>
    </row>
    <row r="19" spans="1:9">
      <c r="A19" s="17" t="s">
        <v>87</v>
      </c>
      <c r="B19" s="17"/>
      <c r="C19" s="39"/>
      <c r="D19" s="39"/>
      <c r="E19" s="39"/>
      <c r="F19" s="39"/>
      <c r="G19" s="39"/>
      <c r="H19" s="39"/>
      <c r="I19" s="39"/>
    </row>
    <row r="20" spans="1:9" ht="30">
      <c r="A20" s="18" t="s">
        <v>88</v>
      </c>
      <c r="B20" s="18"/>
      <c r="C20" s="34"/>
      <c r="D20" s="34"/>
      <c r="E20" s="34"/>
      <c r="F20" s="34"/>
      <c r="G20" s="34"/>
      <c r="H20" s="34"/>
      <c r="I20" s="40"/>
    </row>
    <row r="21" spans="1:9" ht="30">
      <c r="A21" s="41" t="s">
        <v>89</v>
      </c>
      <c r="B21" s="42"/>
      <c r="C21" s="43"/>
      <c r="D21" s="43"/>
      <c r="E21" s="43"/>
      <c r="F21" s="43"/>
      <c r="G21" s="43"/>
      <c r="H21" s="43"/>
      <c r="I21" s="43"/>
    </row>
    <row r="22" spans="1:9">
      <c r="A22" s="44" t="s">
        <v>90</v>
      </c>
      <c r="B22" s="43"/>
      <c r="C22" s="43"/>
      <c r="D22" s="43"/>
      <c r="E22" s="43"/>
      <c r="F22" s="43"/>
      <c r="G22" s="43"/>
      <c r="H22" s="43"/>
      <c r="I22" s="43"/>
    </row>
    <row r="23" spans="1:9">
      <c r="A23" s="41" t="s">
        <v>91</v>
      </c>
      <c r="B23" s="45"/>
      <c r="C23" s="45"/>
      <c r="D23" s="45"/>
      <c r="E23" s="45"/>
      <c r="F23" s="45"/>
      <c r="G23" s="45"/>
      <c r="H23" s="45"/>
      <c r="I23" s="45"/>
    </row>
    <row r="24" spans="1:9">
      <c r="A24" s="41" t="s">
        <v>92</v>
      </c>
      <c r="B24" s="45"/>
      <c r="C24" s="45"/>
      <c r="D24" s="45"/>
      <c r="E24" s="45"/>
      <c r="F24" s="45"/>
      <c r="G24" s="45"/>
      <c r="H24" s="45"/>
      <c r="I24" s="45"/>
    </row>
    <row r="25" spans="1:9">
      <c r="A25" s="41" t="s">
        <v>93</v>
      </c>
      <c r="B25" s="45"/>
      <c r="C25" s="45"/>
      <c r="D25" s="45"/>
      <c r="E25" s="45"/>
      <c r="F25" s="45"/>
      <c r="G25" s="45"/>
      <c r="H25" s="45"/>
      <c r="I25" s="45"/>
    </row>
    <row r="26" spans="1:9" ht="30">
      <c r="A26" s="44" t="s">
        <v>94</v>
      </c>
      <c r="B26" s="45"/>
      <c r="C26" s="45"/>
      <c r="D26" s="45"/>
      <c r="E26" s="45"/>
      <c r="F26" s="45"/>
      <c r="G26" s="45"/>
      <c r="H26" s="45"/>
      <c r="I26" s="45"/>
    </row>
    <row r="27" spans="1:9">
      <c r="A27" s="41" t="s">
        <v>91</v>
      </c>
      <c r="B27" s="45"/>
      <c r="C27" s="45"/>
      <c r="D27" s="45"/>
      <c r="E27" s="45"/>
      <c r="F27" s="45"/>
      <c r="G27" s="45"/>
      <c r="H27" s="45"/>
      <c r="I27" s="45"/>
    </row>
    <row r="28" spans="1:9">
      <c r="A28" s="41" t="s">
        <v>92</v>
      </c>
      <c r="B28" s="45"/>
      <c r="C28" s="45"/>
      <c r="D28" s="45"/>
      <c r="E28" s="45"/>
      <c r="F28" s="45"/>
      <c r="G28" s="45"/>
      <c r="H28" s="45"/>
      <c r="I28" s="45"/>
    </row>
    <row r="29" spans="1:9">
      <c r="A29" s="41" t="s">
        <v>93</v>
      </c>
      <c r="B29" s="45"/>
      <c r="C29" s="45"/>
      <c r="D29" s="45"/>
      <c r="E29" s="45"/>
      <c r="F29" s="45"/>
      <c r="G29" s="45"/>
      <c r="H29" s="45"/>
      <c r="I29" s="45"/>
    </row>
    <row r="30" spans="1:9" ht="30">
      <c r="A30" s="44" t="s">
        <v>95</v>
      </c>
      <c r="B30" s="45"/>
      <c r="C30" s="45"/>
      <c r="D30" s="45"/>
      <c r="E30" s="45"/>
      <c r="F30" s="45"/>
      <c r="G30" s="45"/>
      <c r="H30" s="45"/>
      <c r="I30" s="45"/>
    </row>
    <row r="31" spans="1:9">
      <c r="A31" s="41" t="s">
        <v>91</v>
      </c>
      <c r="B31" s="45"/>
      <c r="C31" s="45"/>
      <c r="D31" s="45"/>
      <c r="E31" s="45"/>
      <c r="F31" s="45"/>
      <c r="G31" s="45"/>
      <c r="H31" s="45"/>
      <c r="I31" s="45"/>
    </row>
    <row r="32" spans="1:9">
      <c r="A32" s="41" t="s">
        <v>92</v>
      </c>
      <c r="B32" s="45"/>
      <c r="C32" s="45"/>
      <c r="D32" s="45"/>
      <c r="E32" s="45"/>
      <c r="F32" s="45"/>
      <c r="G32" s="45"/>
      <c r="H32" s="45"/>
      <c r="I32" s="45"/>
    </row>
    <row r="33" spans="1:9">
      <c r="A33" s="41" t="s">
        <v>93</v>
      </c>
      <c r="B33" s="45"/>
      <c r="C33" s="45"/>
      <c r="D33" s="45"/>
      <c r="E33" s="45"/>
      <c r="F33" s="45"/>
      <c r="G33" s="45"/>
      <c r="H33" s="45"/>
      <c r="I33" s="45"/>
    </row>
  </sheetData>
  <mergeCells count="8">
    <mergeCell ref="H1:I1"/>
    <mergeCell ref="A2:A4"/>
    <mergeCell ref="B2:B4"/>
    <mergeCell ref="C2:I2"/>
    <mergeCell ref="D3:E3"/>
    <mergeCell ref="F3:G3"/>
    <mergeCell ref="H3:I3"/>
    <mergeCell ref="A1:F1"/>
  </mergeCells>
  <pageMargins left="0.24" right="0.19685039370078741" top="0.19685039370078741" bottom="0.19685039370078741" header="0.19685039370078741" footer="0.19685039370078741"/>
  <pageSetup paperSize="9" scale="7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 омс</vt:lpstr>
      <vt:lpstr>1 бюджет</vt:lpstr>
      <vt:lpstr>3 отчет</vt:lpstr>
      <vt:lpstr>'1 бюджет'!Заголовки_для_печати</vt:lpstr>
      <vt:lpstr>'2 омс'!Заголовки_для_печати</vt:lpstr>
      <vt:lpstr>'1 бюджет'!Область_печати</vt:lpstr>
    </vt:vector>
  </TitlesOfParts>
  <Company>DZO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VinogradovaOS</dc:creator>
  <cp:lastModifiedBy>EmeNV</cp:lastModifiedBy>
  <cp:lastPrinted>2016-04-06T13:09:14Z</cp:lastPrinted>
  <dcterms:created xsi:type="dcterms:W3CDTF">2013-05-15T08:09:07Z</dcterms:created>
  <dcterms:modified xsi:type="dcterms:W3CDTF">2016-04-06T13:11:57Z</dcterms:modified>
</cp:coreProperties>
</file>